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Лист1" sheetId="1" r:id="rId1"/>
    <sheet name="Source" sheetId="2" r:id="rId2"/>
    <sheet name="SmtRes" sheetId="3" r:id="rId3"/>
    <sheet name="ClcRes" sheetId="4" r:id="rId4"/>
  </sheets>
  <definedNames>
    <definedName name="_xlnm.Print_Titles" localSheetId="0">'Лист1'!$21:$22</definedName>
  </definedNames>
  <calcPr fullCalcOnLoad="1"/>
</workbook>
</file>

<file path=xl/sharedStrings.xml><?xml version="1.0" encoding="utf-8"?>
<sst xmlns="http://schemas.openxmlformats.org/spreadsheetml/2006/main" count="916" uniqueCount="345">
  <si>
    <t>Smeta.ru  (095) 974-1589</t>
  </si>
  <si>
    <t>_PS_</t>
  </si>
  <si>
    <t>Smeta.ru</t>
  </si>
  <si>
    <t>Администрация Мелекесского района  Доп. раб. место  FStS-0023048</t>
  </si>
  <si>
    <t>Новый объект</t>
  </si>
  <si>
    <t>Ремонт кровли МДОУ детского сда общеразвивающего вида " Солнышко " в с.Рязаново</t>
  </si>
  <si>
    <t/>
  </si>
  <si>
    <t>Сметные нормы списания</t>
  </si>
  <si>
    <t>Коды ценников</t>
  </si>
  <si>
    <t>ФЕР версия 2 с параметрами</t>
  </si>
  <si>
    <t>Версия 2 с параметрами. Расчёт для 2001 г МДС 81.33-2004 и МДС 81.25-99 с п.АП-5536/06</t>
  </si>
  <si>
    <t>Ульяновская область</t>
  </si>
  <si>
    <t>Поправки для НБ 2001 нов МДС  для вер.2 с параметрами</t>
  </si>
  <si>
    <t>Новая локальная смета</t>
  </si>
  <si>
    <t>{FB46813C-5AED-4AB0-830A-1A40F1E1E321}</t>
  </si>
  <si>
    <t>Ремонт кровли</t>
  </si>
  <si>
    <t>58-17-4</t>
  </si>
  <si>
    <t>Разборка покрытий кровель из волнистых и полуволнистых асбестоцементных листов</t>
  </si>
  <si>
    <t>100 м2</t>
  </si>
  <si>
    <t>ТЕРр Ульяновской обл.,сб.58,поз.17-4</t>
  </si>
  <si>
    <t>100 м2 покрытий кровель</t>
  </si>
  <si>
    <t>Ремонтно-строительные работы</t>
  </si>
  <si>
    <t>Кровли</t>
  </si>
  <si>
    <t>Крыши, кровли</t>
  </si>
  <si>
    <t>58</t>
  </si>
  <si>
    <t>2</t>
  </si>
  <si>
    <t>58-18-2</t>
  </si>
  <si>
    <t>Смена обрешетки с прозорами из досок толщиной до 50 мм</t>
  </si>
  <si>
    <t>ТЕРр Ульяновской обл.,сб.58,поз.18-2</t>
  </si>
  <si>
    <t>100 м2 сменяемой обрешетки</t>
  </si>
  <si>
    <t>58-20-2</t>
  </si>
  <si>
    <t>Смена обделок из листовой стали поясков, сандриков, отливов, карнизов шириной до 0,7 м</t>
  </si>
  <si>
    <t>100 м</t>
  </si>
  <si>
    <t>ТЕРр Ульяновской обл.,сб.58,поз.20-2</t>
  </si>
  <si>
    <t>12-01-007-3</t>
  </si>
  <si>
    <t>Устройство кровель из волнистых асбестоцементных листов унифицированного профиля по готовым прогонам</t>
  </si>
  <si>
    <t>ТЕР Ульяновской обл.сб.12,гл.01,табл.007,поз.3</t>
  </si>
  <si>
    <t>100 м2 кровли</t>
  </si>
  <si>
    <t>Общестроительные работы</t>
  </si>
  <si>
    <t>12</t>
  </si>
  <si>
    <t>53-7-1</t>
  </si>
  <si>
    <t>Смена отдельных досок чистой наружной обшивки стен</t>
  </si>
  <si>
    <t>ТЕРр Ульяновской обл.,сб.53,поз.7-1</t>
  </si>
  <si>
    <t>100 м досок</t>
  </si>
  <si>
    <t>Стены</t>
  </si>
  <si>
    <t>53</t>
  </si>
  <si>
    <t>10-01-053-1</t>
  </si>
  <si>
    <t>Установка каркаса из брусьев</t>
  </si>
  <si>
    <t>м3</t>
  </si>
  <si>
    <t>ТЕР Ульяновской обл.сб.10,гл.01,табл.053,поз.1</t>
  </si>
  <si>
    <t>Деревянные конструкции</t>
  </si>
  <si>
    <t>10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</si>
  <si>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</si>
  <si>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</si>
  <si>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</si>
  <si>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</si>
  <si>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</si>
  <si>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</si>
  <si>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</si>
  <si>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</si>
  <si>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</si>
  <si>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</si>
  <si>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</si>
  <si>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</si>
  <si>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</si>
  <si>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</si>
  <si>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</si>
  <si>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</si>
  <si>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</si>
  <si>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</si>
  <si>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</si>
  <si>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</si>
  <si>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</si>
  <si>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</si>
  <si>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Итог1</t>
  </si>
  <si>
    <t>Итого прямые затраты</t>
  </si>
  <si>
    <t>Итог2</t>
  </si>
  <si>
    <t>Итог3</t>
  </si>
  <si>
    <t>Итог4</t>
  </si>
  <si>
    <t>Итого</t>
  </si>
  <si>
    <t>0_085_к_СП</t>
  </si>
  <si>
    <t>Размер коэффициента к сумме СП при ремонте и реконструкции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</si>
  <si>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МДС 81-33(34).2004 пр.4 и К=0,85 к СП строит.работ письмо АП-5536/06 от 18.11.2004</t>
  </si>
  <si>
    <t>0_094_к_НР</t>
  </si>
  <si>
    <t>Размер коэффициента к НР по ПИСЬМУ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</si>
  <si>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ПИСЬМО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</si>
  <si>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0__тип_объекта</t>
  </si>
  <si>
    <t>1- новое строительство, 2 - ремонт и реконструкция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</si>
  <si>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К=0.9 к НР строит.раб.МДС 81-33(34).2004 пр.4</t>
  </si>
  <si>
    <t>0_источник_финансирования</t>
  </si>
  <si>
    <t>1 - внешние источники, 0 - хозрасчетный способ</t>
  </si>
  <si>
    <t>МДС 81-33.2004 п.4.9 при хозрасчете К=0.6 к НР.</t>
  </si>
  <si>
    <t>0_сложность</t>
  </si>
  <si>
    <t>1- Реконструкция объектов метрополитена, а также мостов, путепроводов, искусственных сооружений, относящихся к категории сложных, а также капитальном ремонте действующих атомных электростанций и других объектов с ядерными реакторами</t>
  </si>
  <si>
    <t>МДС 81-33.2004 примечание 2 и 5 Приложения 4. Реконструкция объектов метрополитена, а также мостов, путепроводов, искусственных сооружений, относящихся к категории сложных</t>
  </si>
  <si>
    <t>0_терр_коэфф</t>
  </si>
  <si>
    <t>Территориальный коэффициент</t>
  </si>
  <si>
    <t>применяется к ОЗП и ЗПМ.</t>
  </si>
  <si>
    <t>0_юр_лицо</t>
  </si>
  <si>
    <t>1 - юр.лицо, 0 - индивидуальный предприниматель</t>
  </si>
  <si>
    <t>МДС 81-33.2004 п.4.6 К=0.7 к НР при индив.предприн.; письмо АП-5536/06 К=0,9 к СП</t>
  </si>
  <si>
    <t>СУ_10</t>
  </si>
  <si>
    <t>Производство строительных и специальных строительных работ в подземных условиях в шахтах, рудниках, метрополитенах, тоннелях и других подземных сооружениях, в том числе специального назначения:</t>
  </si>
  <si>
    <t>В РАСЧЕТАХ НЕ ИСПОЛЬЗУЕТСЯ МДС 81-35.2004.Пр.1.с учетом письма № АП-3230/06 23.06.2004 табл.1. п.10</t>
  </si>
  <si>
    <t>СУ_10_1</t>
  </si>
  <si>
    <t>При отсутствии вредных условий производства работ, предусматривающих работу с сокращенным рабочим днем</t>
  </si>
  <si>
    <t>МДС 81-35.2004.Пр.1.с учетом письма № АП-3230/06 23.06.2004 табл.1. п.10.1</t>
  </si>
  <si>
    <t>СУ_10_2</t>
  </si>
  <si>
    <t>При наличии вредных условий производства работ и сокращенной рабочей неделе-36 часов</t>
  </si>
  <si>
    <t>МДС 81-35.2004.Пр.1.с учетом письма № АП-3230/06 23.06.2004 табл.1. п.10.2</t>
  </si>
  <si>
    <t>СУ_10_3</t>
  </si>
  <si>
    <t>При наличии вредных условий производства работ и сокращенной рабочей неделе-30 часов</t>
  </si>
  <si>
    <t>МДС 81-35.2004.Пр.1.с учетом письма № АП-3230/06 23.06.2004 табл.1. п.10.3</t>
  </si>
  <si>
    <t>СУ_10_4</t>
  </si>
  <si>
    <t>При наличии вредных условий производства работ и сокращенной рабочей неделе-24 часа</t>
  </si>
  <si>
    <t>МДС 81-35.2004.Пр.1.с учетом письма № АП-3230/06 23.06.2004 табл.1. п.10.4</t>
  </si>
  <si>
    <t>СУ_11</t>
  </si>
  <si>
    <t>Производство строительных и специальных строительных работ в эксплуатируемых тоннелях метрополитенов в ночное время «в окно»:</t>
  </si>
  <si>
    <t>СУ_11_1</t>
  </si>
  <si>
    <t>При использовании рабочих в течение рабочей смены только для выполнения работ, связанных с «окном»</t>
  </si>
  <si>
    <t>МДС 81-35.2004.Пр.1.с учетом письма № АП-3230/06 23.06.2004 табл.1. п.11.1</t>
  </si>
  <si>
    <t>СУ_11_2</t>
  </si>
  <si>
    <t>Производство строительных и специальных строительных работ в эксплуатируемых тоннелях метрополитенов в ночное время «в окно»:При использовании части рабочей смены (до пуска рабочих в тоннель и после выпуска из тоннеля) для выполнения работ, не с</t>
  </si>
  <si>
    <t>МДС 81-35.2004.Пр.1.с учетом письма № АП-3230/06 23.06.2004 табл.1. п.11.2</t>
  </si>
  <si>
    <t>СУ__1</t>
  </si>
  <si>
    <t>Пр-во строит.работ по возведению конструктивных элементов промышленных зданий и сооружений (фундаменты, элементы каркаса, стены, перекрытия и др.) внутри строящихся зданий при возведенной коробке здания, в случаях, когда это обосновано П</t>
  </si>
  <si>
    <t>МДС 81-35.2004.Пр.1.с учетом письма № АП-3230/06 23.06.2004 табл.1. п. 1.1</t>
  </si>
  <si>
    <t>СУ__2</t>
  </si>
  <si>
    <t>При использовании части рабочей смены (до пуска рабочих в тоннель и после выпуска из тоннеля) для выполнения работ, не связанных с «окном»</t>
  </si>
  <si>
    <t>МДС 81-35.2004.Пр.1.с учетом письма № АП-3230/06 23.06.2004 табл.1. п.2</t>
  </si>
  <si>
    <t>СУ__3</t>
  </si>
  <si>
    <t>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</t>
  </si>
  <si>
    <t>МДС 81-35.2004.Пр.1.с учетом письма № АП-3230/06 23.06.2004 табл.1. п.3</t>
  </si>
  <si>
    <t>СУ__3_1</t>
  </si>
  <si>
    <t>То же, при температуре воздуха на рабочем месте более 40 С в помещениях.</t>
  </si>
  <si>
    <t>МДС 81-35.2004.Пр.1.с учетом письма № АП-3230/06 23.06.2004 табл.1. п.3.1</t>
  </si>
  <si>
    <t>СУ__3_2</t>
  </si>
  <si>
    <t>То же, с вредными условиями труда,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</si>
  <si>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п.3.2</t>
  </si>
  <si>
    <t>СУ__3_2_1</t>
  </si>
  <si>
    <t>То же, без стесненных условий, но при наличии вредности</t>
  </si>
  <si>
    <t>МДС 81-35.2004.Пр.1.с учетом письма № АП-3230/06 23.06.2004 табл.1. п.3.2.1</t>
  </si>
  <si>
    <t>СУ__3_3</t>
  </si>
  <si>
    <t>То же, с вредными условиями труда, где рабочие-строители переведены на сокращенный рабочий день при 36-часовой рабочей неделе</t>
  </si>
  <si>
    <t>МДС 81-35.2004.Пр.1.с учетом письма № АП-3230/06 23.06.2004 табл.1. п.3.3</t>
  </si>
  <si>
    <t>СУ__3_3_1</t>
  </si>
  <si>
    <t>МДС 81-35.2004.Пр.1.с учетом письма № АП-3230/06 23.06.2004 табл.1. п.3.3.1</t>
  </si>
  <si>
    <t>СУ__3_4</t>
  </si>
  <si>
    <t>То же, с вредными условиями труда, где рабочие-строители переведены на сокращенный рабочий день при 30-часовой рабочей неделе</t>
  </si>
  <si>
    <t>МДС 81-35.2004.Пр.1.с учетом письма № АП-3230/06 23.06.2004 табл.1. п.3.4</t>
  </si>
  <si>
    <t>СУ__3_4_1</t>
  </si>
  <si>
    <t>Тоже без стесненных условий, но при наличии вредности</t>
  </si>
  <si>
    <t>МДС 81-35.2004.Пр.1.с учетом письма № АП-3230/06 23.06.2004 табл.1. п.3.4.1</t>
  </si>
  <si>
    <t>СУ__3_5</t>
  </si>
  <si>
    <t>То же, с вредными условиями труда при стесненности рабочих мест, где рабочие-строители переведены на сокращенный рабочий день при 24-часовой рабочей неделе</t>
  </si>
  <si>
    <t>МДС 81-35.2004.Пр.1.с учетом письма № АП-3230/06 23.06.2004 табл.1. п.3.5</t>
  </si>
  <si>
    <t>СУ__3_5_1</t>
  </si>
  <si>
    <t>МДС 81-35.2004.Пр.1.с учетом письма № АП-3230/06 23.06.2004 табл.1. п.3.5.1</t>
  </si>
  <si>
    <t>СУ__4</t>
  </si>
  <si>
    <t>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</t>
  </si>
  <si>
    <t>МДС 81-35.2004.Пр.1.с учетом письма № АП-3230/06 23.06.2004 табл.1. п.4</t>
  </si>
  <si>
    <t>СУ__4_1</t>
  </si>
  <si>
    <t>То же, с вредными условиями труда (наличие пара, пыли, вредных газов, дыма и т.п.),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</si>
  <si>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п.4.1</t>
  </si>
  <si>
    <t>СУ__5</t>
  </si>
  <si>
    <t>Производство строительных и других работ вблизи объектов, находящихся под высоким напряжением, в том числе в охранной зоне действующей воздушной линии электропередачи</t>
  </si>
  <si>
    <t>МДС 81-35.2004.Пр.1.с учетом письма № АП-3230/06 23.06.2004 табл.1. п.5</t>
  </si>
  <si>
    <t>СУ__6</t>
  </si>
  <si>
    <t>Производство строительных и других работ в закрытых сооружениях (помещениях) находящихся ниже 3 м от поверхности земли (кроме перечисленных в п.п.10,11).</t>
  </si>
  <si>
    <t>МДС 81-35.2004.Пр.1.с учетом письма № АП-3230/06 23.06.2004 табл.1. п.6</t>
  </si>
  <si>
    <t>СУ__7</t>
  </si>
  <si>
    <t>Строительство новых объектов в стесненных условиях: на территориях действующих предприятий, имеющих разветвленную сеть транспортных и инженерных коммуникаций и стесненные условия для складирования материалов.</t>
  </si>
  <si>
    <t>МДС 81-35.2004.Пр.1.с учетом письма № АП-3230/06 23.06.2004 табл.1. п.7</t>
  </si>
  <si>
    <t>СУ__8</t>
  </si>
  <si>
    <t>Строительство инженерных сетей и сооружений, а также объектов жилищно-гражданского назначения в стесненных условиях застроенной части города</t>
  </si>
  <si>
    <t>МДС 81-35.2004.Пр.1.с учетом письма № АП-3230/06 23.06.2004 табл.1. п.8</t>
  </si>
  <si>
    <t>СУ__9</t>
  </si>
  <si>
    <t>Строительство объектов в горной местности на высоте от 1500 до 2500 м над уровнем моря</t>
  </si>
  <si>
    <t>МДС 81-35.2004.Пр.1.с учетом письма № АП-3230/06 23.06.2004 табл.1. п.9</t>
  </si>
  <si>
    <t>СУ__9_1</t>
  </si>
  <si>
    <t>Строительство объектов в горной местности на высоте от 2500 до 3000 м над уровнем моря</t>
  </si>
  <si>
    <t>МДС 81-35.2004.Пр.1.с учетом письма № АП-3230/06 23.06.2004 табл.1. п.9.1</t>
  </si>
  <si>
    <t>СУ__9_2</t>
  </si>
  <si>
    <t>Строительство объектов в горной местности на высоте от 3000 до 3500 м над уровнем моря</t>
  </si>
  <si>
    <t>МДС 81-35.2004.Пр.1.с учетом письма № АП-3230/06 23.06.2004 табл.1. п.9.2</t>
  </si>
  <si>
    <t>СУ_т2_4_1</t>
  </si>
  <si>
    <t>То же, внутри работающих ТП и РП при наличии допусков</t>
  </si>
  <si>
    <t>МДС 81-35.2004.Пр.1.с учетом письма № АП-3230/06 23.06.2004 табл.2. п.3.4.1</t>
  </si>
  <si>
    <t>СУ_т3_11</t>
  </si>
  <si>
    <t>Ремонт отдельных конструктивных элементов зданий, расположенных в застроенном центре города:</t>
  </si>
  <si>
    <t>СУ_т3_11_1</t>
  </si>
  <si>
    <t>Ремонт фасадов</t>
  </si>
  <si>
    <t>МДС 81-35.2004.Пр.1.с учетом письма № АП-3230/06 23.06.2004 табл.3. п.11.1</t>
  </si>
  <si>
    <t>СУ_т3_11_2</t>
  </si>
  <si>
    <t>Ремонт сложных кровель</t>
  </si>
  <si>
    <t>МДС 81-35.2004.Пр.1.с учетом письма № АП-3230/06 23.06.2004 табл.3. п.11.2</t>
  </si>
  <si>
    <t>СУ_т3_11_3</t>
  </si>
  <si>
    <t>Ремонт дворового и прилегающего к зданиям благоустройства в центре городов</t>
  </si>
  <si>
    <t>МДС 81-35.2004.Пр.1.с учетом письма № АП-3230/06 23.06.2004 табл.3. п.11.3</t>
  </si>
  <si>
    <t>СУ_т3__6</t>
  </si>
  <si>
    <t>Ремонт существующих зданий (включая жилые дома) без расселения</t>
  </si>
  <si>
    <t>МДС 81-35.2004.Пр.1.с учетом письма № АП-3230/06 23.06.2004 табл.3. п.6</t>
  </si>
  <si>
    <t>СУ_т4_10</t>
  </si>
  <si>
    <t>При температуре воздуха на рабочем месте ниже 0°С</t>
  </si>
  <si>
    <t>МДС 81-35.2004.Пр.1.с учетом письма № АП-3230/06 23.06.2004 табл.4. п.10</t>
  </si>
  <si>
    <t>СУ_т4__5</t>
  </si>
  <si>
    <t>То же, внутри работающих ТП и РП при наличии допусков, а также вблизи источников ионирующего излучения и в помещениях А и Б по пожароопасности и 1-й, 2-й и 3-й категории по взрывоопасное</t>
  </si>
  <si>
    <t>МДС 81-35.2004.Пр.1.с учетом письма № АП-3230/06 23.06.2004 табл.4. п.5</t>
  </si>
  <si>
    <t>aa</t>
  </si>
  <si>
    <t>aaq</t>
  </si>
  <si>
    <t>1-2.0-73</t>
  </si>
  <si>
    <t>Затраты труда рабочих-строителей (средний разряд 2.0)</t>
  </si>
  <si>
    <t>чел.ч</t>
  </si>
  <si>
    <t>ЧЕЛ.Ч</t>
  </si>
  <si>
    <t>030401</t>
  </si>
  <si>
    <t>483588</t>
  </si>
  <si>
    <t>Лебедки электрические, тяговым усилием до 5,79 (0,59) кH (т)</t>
  </si>
  <si>
    <t>маш.-ч</t>
  </si>
  <si>
    <t>999-9900</t>
  </si>
  <si>
    <t>ТССЦ Ульяновской обл.,сб.999,поз.9900</t>
  </si>
  <si>
    <t>Строительный мусор</t>
  </si>
  <si>
    <t>т</t>
  </si>
  <si>
    <t>1-2.2-73</t>
  </si>
  <si>
    <t>Затраты труда рабочих-строителей (средний разряд 2.2)</t>
  </si>
  <si>
    <t>Затраты труда машинистов</t>
  </si>
  <si>
    <t>чел.час</t>
  </si>
  <si>
    <t>400001</t>
  </si>
  <si>
    <t>451114</t>
  </si>
  <si>
    <t>Автомобили бортовые грузоподъемностью до 5 т</t>
  </si>
  <si>
    <t>101-1805</t>
  </si>
  <si>
    <t>ТССЦ Ульяновской обл,сб.101,поз.1805</t>
  </si>
  <si>
    <t>Гвозди строительные</t>
  </si>
  <si>
    <t>102-0080</t>
  </si>
  <si>
    <t>ТССЦ Ульяновской обл,сб.102,поз.0080</t>
  </si>
  <si>
    <t>Пиломатериалы хвойных пород.Доски необрезные длиной 4-6.5 м, все ширины, толщиной 44 мм и более   II сорта</t>
  </si>
  <si>
    <t>1-3.0-73</t>
  </si>
  <si>
    <t>Затраты труда рабочих-строителей (средний разряд 3.0)</t>
  </si>
  <si>
    <t>031121</t>
  </si>
  <si>
    <t>483583</t>
  </si>
  <si>
    <t>Подъемники мачтовые строительные 0.5 т</t>
  </si>
  <si>
    <t>101-0794</t>
  </si>
  <si>
    <t>ТССЦ Ульяновской обл,сб.101,поз.0794</t>
  </si>
  <si>
    <t>Проволока катанная оцинкованная  диаметром 2.6 мм</t>
  </si>
  <si>
    <t>101-9351</t>
  </si>
  <si>
    <t>ТССЦ Ульяновской обл,сб.101,поз.9351</t>
  </si>
  <si>
    <t>Сталь листовая оцинкованная толщиной листа 0,7 мм</t>
  </si>
  <si>
    <t>1-3.1-73</t>
  </si>
  <si>
    <t>Затраты труда рабочих-строителей (средний разряд 3.1)</t>
  </si>
  <si>
    <t>020129</t>
  </si>
  <si>
    <t>483542</t>
  </si>
  <si>
    <t>Краны башенные при работе на других видах строительства (кроме монтажа технологического оборудования) 8 т</t>
  </si>
  <si>
    <t>маш.ч</t>
  </si>
  <si>
    <t>МАШ.Ч</t>
  </si>
  <si>
    <t>021141</t>
  </si>
  <si>
    <t>483511</t>
  </si>
  <si>
    <t>Краны на автомобильном ходу при работе на других видах строительства (кроме магистральных трубопроводов) 10 т</t>
  </si>
  <si>
    <t>101-0036</t>
  </si>
  <si>
    <t>ТССЦ Ульяновской обл,сб.101,поз.0036</t>
  </si>
  <si>
    <t>Листы асбестоцементные волнистые  унифицированного профиля 54/200 толщиной 7.5 мм</t>
  </si>
  <si>
    <t>м2</t>
  </si>
  <si>
    <t>101-0096</t>
  </si>
  <si>
    <t>ТССЦ Ульяновской обл,сб.101,поз.0096</t>
  </si>
  <si>
    <t>Болты оцинкованные  диаметром резьбы 8 мм</t>
  </si>
  <si>
    <t>101-0788</t>
  </si>
  <si>
    <t>ТССЦ Ульяновской обл,сб.101,поз.0788</t>
  </si>
  <si>
    <t>Поковки оцинкованные  массой 2.825 кг</t>
  </si>
  <si>
    <t>101-0856</t>
  </si>
  <si>
    <t>ТССЦ Ульяновской обл,сб.101,поз.0856</t>
  </si>
  <si>
    <t>Рубероид кровельный с крупнозернистой посыпкой  с пылевидной посыпкой РКП-350б</t>
  </si>
  <si>
    <t>101-1875</t>
  </si>
  <si>
    <t>ТССЦ Ульяновской обл,сб.101,поз.1875</t>
  </si>
  <si>
    <t>Сталь оцинкованная листовая  толщина листа 0.7 мм</t>
  </si>
  <si>
    <t>101-1976</t>
  </si>
  <si>
    <t>ТССЦ Ульяновской обл,сб.101,поз.1976</t>
  </si>
  <si>
    <t>Примеси волокнистых веществ</t>
  </si>
  <si>
    <t>кг</t>
  </si>
  <si>
    <t>101-9923</t>
  </si>
  <si>
    <t>ТССЦ Ульяновской обл,сб.101,поз.9923</t>
  </si>
  <si>
    <t>Шаблоны коньковые</t>
  </si>
  <si>
    <t>ШТ</t>
  </si>
  <si>
    <t>402-9071</t>
  </si>
  <si>
    <t>ТССЦ Ульяновской обл,сб.402,поз.9071</t>
  </si>
  <si>
    <t>Раствор готовый кладочный тяжелый цементный</t>
  </si>
  <si>
    <t>1-3.2-73</t>
  </si>
  <si>
    <t>Затраты труда рабочих-строителей (средний разряд 3.2)</t>
  </si>
  <si>
    <t>102-0112</t>
  </si>
  <si>
    <t>ТССЦ Ульяновской обл,сб.102,поз.0112</t>
  </si>
  <si>
    <t>Пиломатериалы хвойных пород.Доски обрезные длиной 2-3.75 м, шириной 75-150 мм, толщиной 25 мм   II сорта</t>
  </si>
  <si>
    <t>1-4.1-73</t>
  </si>
  <si>
    <t>Затраты труда рабочих-строителей (средний разряд 4.1)</t>
  </si>
  <si>
    <t>331601</t>
  </si>
  <si>
    <t>483380</t>
  </si>
  <si>
    <t>Бензопилы</t>
  </si>
  <si>
    <t>101-0782</t>
  </si>
  <si>
    <t>ТССЦ Ульяновской обл,сб.101,поз.0782</t>
  </si>
  <si>
    <t>Поковки из квадратных заготовок  массой 1.8 кг</t>
  </si>
  <si>
    <t>102-0028</t>
  </si>
  <si>
    <t>ТССЦ Ульяновской обл,сб.102,поз.0028</t>
  </si>
  <si>
    <t>Пиломатериалы хвойных пород.Брусья обрезные длиной 4-6.5 м, шириной 75-150 мм, толщиной 100, 125 мм   II сорта</t>
  </si>
  <si>
    <t>102-0032</t>
  </si>
  <si>
    <t>ТССЦ Ульяновской обл,сб.102,поз.0032</t>
  </si>
  <si>
    <t>Пиломатериалы хвойных пород.Брусья обрезные длиной 4-6.5 м, шириной 75-150 мм, толщиной 150 мм и более   II сорта</t>
  </si>
  <si>
    <t>Смету в сумме</t>
  </si>
  <si>
    <t>№ п/п</t>
  </si>
  <si>
    <t>Шифр норм</t>
  </si>
  <si>
    <t>Наименование видов работ и затрат</t>
  </si>
  <si>
    <t>Единица измерения</t>
  </si>
  <si>
    <t>Объем</t>
  </si>
  <si>
    <t>Норма расхода</t>
  </si>
  <si>
    <t>Затраты на единицу измерения</t>
  </si>
  <si>
    <t>Общие затраты</t>
  </si>
  <si>
    <t>Трудо-затраты рабочих, чел.-ч</t>
  </si>
  <si>
    <t>Трудо-затраты маши-нистов, чел.-ч</t>
  </si>
  <si>
    <t>Стои-мость мате-риалов, руб.</t>
  </si>
  <si>
    <t>Стои-мость машин и механиз-мов, руб.</t>
  </si>
  <si>
    <t>Машины и механизмы:</t>
  </si>
  <si>
    <t>Материалы:</t>
  </si>
  <si>
    <t>Итого по локальной смете</t>
  </si>
  <si>
    <t>Составил</t>
  </si>
  <si>
    <t>Проверил</t>
  </si>
  <si>
    <t>СОГЛАСОВЫВАЮ</t>
  </si>
  <si>
    <t>УТВЕРЖДАЮ</t>
  </si>
  <si>
    <t>Начальник УТЭР, ЖКХ и С</t>
  </si>
  <si>
    <t>И.О. Главы администрации</t>
  </si>
  <si>
    <t>Русаков В.И._____________________</t>
  </si>
  <si>
    <t>Мелекесского района</t>
  </si>
  <si>
    <t xml:space="preserve">Директор МДОУ детского сада общеразвивающего вида </t>
  </si>
  <si>
    <t>Костик Л.А.________________</t>
  </si>
  <si>
    <t>Немцова Н.В.___________________</t>
  </si>
  <si>
    <t>_____________</t>
  </si>
  <si>
    <t>_____ __________________ 2007 г.</t>
  </si>
  <si>
    <t>С М Е Т А № 02-07</t>
  </si>
  <si>
    <t xml:space="preserve">Ремонт кровли МДОУ  детского сада общеразвивающего вида </t>
  </si>
  <si>
    <t>Составлена в текущих ценах</t>
  </si>
  <si>
    <t>Сметная стоимость</t>
  </si>
  <si>
    <t>НДС 18%</t>
  </si>
  <si>
    <t>Всего с НДС</t>
  </si>
  <si>
    <t>Хакимова Р.А.</t>
  </si>
  <si>
    <t>Семенова Л.Г.</t>
  </si>
  <si>
    <t>Непредвиденные расходы 2 %</t>
  </si>
  <si>
    <t>руб.</t>
  </si>
  <si>
    <t>"Солнышко" в с.Рязаново</t>
  </si>
  <si>
    <t xml:space="preserve">"Солнышко" в с.Рязаново Мелекесского района Ульяновской области </t>
  </si>
  <si>
    <t>Переход в цены 2007 г. Инд.3,54</t>
  </si>
  <si>
    <t>247187,1 т.руб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</si>
</sst>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i/>
      <sz val="9"/>
      <color indexed="36"/>
      <name val="Arial Cyr"/>
      <family val="0"/>
    </font>
    <font>
      <i/>
      <sz val="9"/>
      <color indexed="60"/>
      <name val="Arial Cyr"/>
      <family val="0"/>
    </font>
    <font>
      <i/>
      <sz val="9"/>
      <color indexed="17"/>
      <name val="Arial Cyr"/>
      <family val="0"/>
    </font>
    <font>
      <sz val="8"/>
      <name val="Arial"/>
      <family val="0"/>
    </font>
    <font>
      <b/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1" fontId="7" fillId="0" borderId="4" xfId="0" applyNumberFormat="1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horizontal="right" vertical="top"/>
    </xf>
    <xf numFmtId="0" fontId="12" fillId="0" borderId="5" xfId="0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top"/>
    </xf>
    <xf numFmtId="0" fontId="13" fillId="0" borderId="5" xfId="0" applyFont="1" applyBorder="1" applyAlignment="1">
      <alignment vertical="top" wrapText="1"/>
    </xf>
    <xf numFmtId="0" fontId="14" fillId="0" borderId="6" xfId="0" applyFont="1" applyBorder="1" applyAlignment="1">
      <alignment vertical="top"/>
    </xf>
    <xf numFmtId="0" fontId="14" fillId="0" borderId="6" xfId="0" applyFont="1" applyBorder="1" applyAlignment="1">
      <alignment vertical="top" wrapText="1"/>
    </xf>
    <xf numFmtId="0" fontId="14" fillId="0" borderId="5" xfId="0" applyFont="1" applyBorder="1" applyAlignment="1">
      <alignment vertical="top"/>
    </xf>
    <xf numFmtId="0" fontId="14" fillId="0" borderId="5" xfId="0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11" fillId="0" borderId="0" xfId="0" applyFont="1" applyAlignment="1">
      <alignment horizontal="right" vertical="top"/>
    </xf>
    <xf numFmtId="0" fontId="11" fillId="0" borderId="2" xfId="0" applyFont="1" applyBorder="1" applyAlignment="1">
      <alignment vertical="top"/>
    </xf>
    <xf numFmtId="0" fontId="8" fillId="0" borderId="3" xfId="0" applyFont="1" applyBorder="1" applyAlignment="1">
      <alignment horizontal="right" vertical="top"/>
    </xf>
    <xf numFmtId="0" fontId="7" fillId="0" borderId="9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11" fillId="0" borderId="0" xfId="0" applyFont="1" applyAlignment="1">
      <alignment vertical="top" wrapText="1"/>
    </xf>
    <xf numFmtId="172" fontId="7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72" fontId="16" fillId="0" borderId="0" xfId="0" applyNumberFormat="1" applyFont="1" applyAlignment="1">
      <alignment vertical="top"/>
    </xf>
    <xf numFmtId="0" fontId="10" fillId="0" borderId="0" xfId="0" applyFont="1" applyBorder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172" fontId="17" fillId="0" borderId="0" xfId="0" applyNumberFormat="1" applyFont="1" applyAlignment="1">
      <alignment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showGridLines="0" tabSelected="1" workbookViewId="0" topLeftCell="C1">
      <selection activeCell="A12" sqref="A12"/>
    </sheetView>
  </sheetViews>
  <sheetFormatPr defaultColWidth="9.140625" defaultRowHeight="12.75"/>
  <cols>
    <col min="1" max="1" width="4.57421875" style="4" customWidth="1"/>
    <col min="2" max="2" width="13.57421875" style="4" customWidth="1"/>
    <col min="3" max="3" width="25.28125" style="4" customWidth="1"/>
    <col min="4" max="4" width="10.8515625" style="4" customWidth="1"/>
    <col min="5" max="11" width="8.7109375" style="4" customWidth="1"/>
    <col min="12" max="12" width="11.57421875" style="4" customWidth="1"/>
    <col min="13" max="13" width="10.28125" style="4" customWidth="1"/>
    <col min="14" max="15" width="8.7109375" style="4" customWidth="1"/>
    <col min="16" max="16384" width="9.140625" style="4" customWidth="1"/>
  </cols>
  <sheetData>
    <row r="1" spans="1:13" ht="15.75">
      <c r="A1" s="44" t="s">
        <v>320</v>
      </c>
      <c r="B1" s="44"/>
      <c r="C1" s="44"/>
      <c r="D1" s="44"/>
      <c r="E1" s="44"/>
      <c r="F1" s="44"/>
      <c r="G1" s="44"/>
      <c r="H1" s="44"/>
      <c r="I1" s="44"/>
      <c r="J1" s="44" t="s">
        <v>321</v>
      </c>
      <c r="K1" s="44"/>
      <c r="L1" s="44"/>
      <c r="M1" s="43"/>
    </row>
    <row r="2" spans="1:13" ht="15">
      <c r="A2" s="43" t="s">
        <v>322</v>
      </c>
      <c r="B2" s="43"/>
      <c r="C2" s="43"/>
      <c r="D2" s="43"/>
      <c r="E2" s="43"/>
      <c r="F2" s="43"/>
      <c r="G2" s="43"/>
      <c r="H2" s="43"/>
      <c r="I2" s="43"/>
      <c r="J2" s="43" t="s">
        <v>323</v>
      </c>
      <c r="K2" s="43"/>
      <c r="L2" s="43"/>
      <c r="M2" s="43"/>
    </row>
    <row r="3" spans="1:13" ht="15">
      <c r="A3" s="43" t="s">
        <v>324</v>
      </c>
      <c r="B3" s="43"/>
      <c r="C3" s="43"/>
      <c r="D3" s="43"/>
      <c r="E3" s="43"/>
      <c r="F3" s="43"/>
      <c r="G3" s="43"/>
      <c r="H3" s="43"/>
      <c r="I3" s="43"/>
      <c r="J3" s="43" t="s">
        <v>325</v>
      </c>
      <c r="K3" s="43"/>
      <c r="L3" s="43"/>
      <c r="M3" s="43"/>
    </row>
    <row r="4" spans="1:13" ht="15">
      <c r="A4" s="43" t="s">
        <v>326</v>
      </c>
      <c r="B4" s="43"/>
      <c r="C4" s="43"/>
      <c r="D4" s="43"/>
      <c r="E4" s="43"/>
      <c r="F4" s="43"/>
      <c r="G4" s="43"/>
      <c r="H4" s="43"/>
      <c r="I4" s="43"/>
      <c r="J4" s="43" t="s">
        <v>327</v>
      </c>
      <c r="K4" s="43"/>
      <c r="L4" s="43"/>
      <c r="M4" s="43"/>
    </row>
    <row r="5" spans="1:13" ht="15">
      <c r="A5" s="43" t="s">
        <v>341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">
      <c r="A6" s="43" t="s">
        <v>328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5">
      <c r="A8" s="43" t="s">
        <v>302</v>
      </c>
      <c r="B8" s="43"/>
      <c r="C8" s="45" t="str">
        <f>+L8</f>
        <v>247187,1 т.руб</v>
      </c>
      <c r="D8" s="43"/>
      <c r="E8" s="43"/>
      <c r="F8" s="43"/>
      <c r="G8" s="43"/>
      <c r="H8" s="43"/>
      <c r="I8" s="43"/>
      <c r="J8" s="43" t="s">
        <v>302</v>
      </c>
      <c r="K8" s="43"/>
      <c r="L8" s="45" t="str">
        <f>+L18</f>
        <v>247187,1 т.руб</v>
      </c>
      <c r="M8" s="43" t="s">
        <v>340</v>
      </c>
    </row>
    <row r="9" spans="1:14" ht="15">
      <c r="A9" s="43" t="s">
        <v>329</v>
      </c>
      <c r="B9" s="43"/>
      <c r="C9" s="43"/>
      <c r="D9" s="43"/>
      <c r="E9" s="43"/>
      <c r="F9" s="43"/>
      <c r="G9" s="43"/>
      <c r="H9" s="43"/>
      <c r="I9" s="43"/>
      <c r="J9" s="43" t="s">
        <v>329</v>
      </c>
      <c r="K9" s="43"/>
      <c r="L9" s="43"/>
      <c r="M9" s="43"/>
      <c r="N9" s="7"/>
    </row>
    <row r="10" spans="1:14" ht="15.75">
      <c r="A10" s="44" t="s">
        <v>330</v>
      </c>
      <c r="B10" s="44"/>
      <c r="C10" s="44"/>
      <c r="D10" s="43"/>
      <c r="E10" s="43"/>
      <c r="F10" s="43"/>
      <c r="G10" s="43"/>
      <c r="H10" s="43"/>
      <c r="I10" s="43"/>
      <c r="J10" s="44" t="s">
        <v>330</v>
      </c>
      <c r="K10" s="44"/>
      <c r="L10" s="44"/>
      <c r="M10" s="44"/>
      <c r="N10" s="9"/>
    </row>
    <row r="11" spans="1:14" ht="15.75">
      <c r="A11" s="44"/>
      <c r="B11" s="44"/>
      <c r="C11" s="44"/>
      <c r="D11" s="43"/>
      <c r="E11" s="43"/>
      <c r="F11" s="43"/>
      <c r="G11" s="43"/>
      <c r="H11" s="43"/>
      <c r="I11" s="43"/>
      <c r="J11" s="44"/>
      <c r="K11" s="44"/>
      <c r="L11" s="44"/>
      <c r="M11" s="44"/>
      <c r="N11" s="9"/>
    </row>
    <row r="12" spans="1:14" ht="15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9"/>
    </row>
    <row r="13" spans="1:14" ht="15.75">
      <c r="A13" s="46" t="s">
        <v>331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8"/>
    </row>
    <row r="14" spans="1:14" ht="15" customHeight="1">
      <c r="A14" s="46" t="s">
        <v>332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38"/>
      <c r="M14" s="38"/>
      <c r="N14" s="38"/>
    </row>
    <row r="15" spans="1:14" ht="15.75">
      <c r="A15" s="46" t="s">
        <v>342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9"/>
      <c r="M15" s="9"/>
      <c r="N15" s="9"/>
    </row>
    <row r="16" ht="12.75" customHeight="1" hidden="1"/>
    <row r="17" ht="12.75" customHeight="1"/>
    <row r="18" spans="1:13" ht="12.75">
      <c r="A18" s="4" t="s">
        <v>333</v>
      </c>
      <c r="I18" s="5" t="s">
        <v>334</v>
      </c>
      <c r="J18" s="5"/>
      <c r="K18" s="5"/>
      <c r="L18" s="5" t="s">
        <v>344</v>
      </c>
      <c r="M18" s="5"/>
    </row>
    <row r="19" spans="1:14" ht="12.75">
      <c r="A19" s="48" t="s">
        <v>303</v>
      </c>
      <c r="B19" s="48" t="s">
        <v>304</v>
      </c>
      <c r="C19" s="48" t="s">
        <v>305</v>
      </c>
      <c r="D19" s="48" t="s">
        <v>306</v>
      </c>
      <c r="E19" s="48" t="s">
        <v>307</v>
      </c>
      <c r="F19" s="48" t="s">
        <v>308</v>
      </c>
      <c r="G19" s="48" t="s">
        <v>309</v>
      </c>
      <c r="H19" s="48"/>
      <c r="I19" s="48"/>
      <c r="J19" s="48"/>
      <c r="K19" s="48" t="s">
        <v>310</v>
      </c>
      <c r="L19" s="48"/>
      <c r="M19" s="48"/>
      <c r="N19" s="48"/>
    </row>
    <row r="20" spans="1:14" ht="76.5">
      <c r="A20" s="48"/>
      <c r="B20" s="48"/>
      <c r="C20" s="48"/>
      <c r="D20" s="48"/>
      <c r="E20" s="48"/>
      <c r="F20" s="48"/>
      <c r="G20" s="10" t="s">
        <v>311</v>
      </c>
      <c r="H20" s="10" t="s">
        <v>312</v>
      </c>
      <c r="I20" s="10" t="s">
        <v>313</v>
      </c>
      <c r="J20" s="10" t="s">
        <v>314</v>
      </c>
      <c r="K20" s="10" t="s">
        <v>311</v>
      </c>
      <c r="L20" s="10" t="s">
        <v>312</v>
      </c>
      <c r="M20" s="10" t="s">
        <v>313</v>
      </c>
      <c r="N20" s="10" t="s">
        <v>314</v>
      </c>
    </row>
    <row r="21" spans="1:14" ht="12.75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  <c r="J21" s="10">
        <v>10</v>
      </c>
      <c r="K21" s="10">
        <v>11</v>
      </c>
      <c r="L21" s="10">
        <v>12</v>
      </c>
      <c r="M21" s="10">
        <v>13</v>
      </c>
      <c r="N21" s="10">
        <v>14</v>
      </c>
    </row>
    <row r="22" ht="12.75" hidden="1"/>
    <row r="23" spans="1:14" ht="6" customHeight="1">
      <c r="A23" s="12"/>
      <c r="N23" s="13"/>
    </row>
    <row r="24" spans="1:14" ht="51">
      <c r="A24" s="18">
        <f>Source!E25</f>
        <v>1</v>
      </c>
      <c r="B24" s="19" t="str">
        <f>Source!BJ25</f>
        <v>ТЕРр Ульяновской обл.,сб.58,поз.17-4</v>
      </c>
      <c r="C24" s="19" t="str">
        <f>Source!G25</f>
        <v>Разборка покрытий кровель из волнистых и полуволнистых асбестоцементных листов</v>
      </c>
      <c r="D24" s="19" t="str">
        <f>Source!H25</f>
        <v>100 м2</v>
      </c>
      <c r="E24" s="20">
        <f>Source!I25</f>
        <v>7.28</v>
      </c>
      <c r="F24" s="20"/>
      <c r="G24" s="21">
        <f>IF(Source!AH25=0,"",ROUND(Source!AH25,2))</f>
        <v>24.39</v>
      </c>
      <c r="H24" s="21">
        <f>IF(Source!AI25=0,"",ROUND(Source!AI25,2))</f>
      </c>
      <c r="I24" s="21">
        <f>IF(Source!AC25=0,"",ROUND(Source!AC25,2))</f>
      </c>
      <c r="J24" s="21">
        <f>IF(Source!AD25=0,"",ROUND(Source!AD25,2))</f>
        <v>1.75</v>
      </c>
      <c r="K24" s="21">
        <f>IF(Source!U25=0,"",ROUND(Source!U25,2))</f>
        <v>177.56</v>
      </c>
      <c r="L24" s="21">
        <f>IF(Source!V25=0,"",ROUND(Source!V25,2))</f>
      </c>
      <c r="M24" s="21">
        <f>IF(Source!P25=0,"",ROUND(Source!P25,2))</f>
      </c>
      <c r="N24" s="21">
        <f>IF(Source!Q25=0,"",ROUND(Source!Q25,2))</f>
        <v>12.74</v>
      </c>
    </row>
    <row r="25" spans="1:14" s="14" customFormat="1" ht="36">
      <c r="A25" s="22"/>
      <c r="B25" s="23" t="str">
        <f>SmtRes!I1</f>
        <v>1-2.0-73</v>
      </c>
      <c r="C25" s="23" t="str">
        <f>SmtRes!K1</f>
        <v>Затраты труда рабочих-строителей (средний разряд 2.0)</v>
      </c>
      <c r="D25" s="23" t="str">
        <f>SmtRes!O1</f>
        <v>чел.ч</v>
      </c>
      <c r="E25" s="22">
        <f>SmtRes!Y1*Source!I25</f>
        <v>177.5592</v>
      </c>
      <c r="F25" s="22">
        <f>SmtRes!Y1</f>
        <v>24.39</v>
      </c>
      <c r="G25" s="22"/>
      <c r="H25" s="22"/>
      <c r="I25" s="22">
        <f>IF(SmtRes!AA1=0,"",ROUND(SmtRes!AA1,2))</f>
      </c>
      <c r="J25" s="22">
        <f>IF(SmtRes!AB1=0,"",ROUND(SmtRes!AB1,2))</f>
      </c>
      <c r="K25" s="22"/>
      <c r="L25" s="22"/>
      <c r="M25" s="22">
        <f>IF(SmtRes!AA1=0,"",ROUND(SmtRes!AA1*E25,2))</f>
      </c>
      <c r="N25" s="22">
        <f>IF(SmtRes!AB1=0,"",ROUND(SmtRes!AB1*E25,2))</f>
      </c>
    </row>
    <row r="26" spans="1:14" ht="12.75">
      <c r="A26" s="49" t="s">
        <v>315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s="15" customFormat="1" ht="36">
      <c r="A27" s="24"/>
      <c r="B27" s="25" t="str">
        <f>SmtRes!I2</f>
        <v>030401</v>
      </c>
      <c r="C27" s="25" t="str">
        <f>SmtRes!K2</f>
        <v>Лебедки электрические, тяговым усилием до 5,79 (0,59) кH (т)</v>
      </c>
      <c r="D27" s="25" t="str">
        <f>SmtRes!O2</f>
        <v>маш.-ч</v>
      </c>
      <c r="E27" s="24">
        <f>SmtRes!Y2*Source!I25</f>
        <v>4.5864</v>
      </c>
      <c r="F27" s="24">
        <f>SmtRes!Y2</f>
        <v>0.63</v>
      </c>
      <c r="G27" s="24"/>
      <c r="H27" s="24"/>
      <c r="I27" s="24">
        <f>IF(SmtRes!AA2=0,"",ROUND(SmtRes!AA2,2))</f>
      </c>
      <c r="J27" s="24">
        <f>IF(SmtRes!AB2=0,"",ROUND(SmtRes!AB2,2))</f>
        <v>2.77</v>
      </c>
      <c r="K27" s="24"/>
      <c r="L27" s="24"/>
      <c r="M27" s="24">
        <f>IF(SmtRes!AA2=0,"",ROUND(SmtRes!AA2*E27,2))</f>
      </c>
      <c r="N27" s="24">
        <f>IF(SmtRes!AB2=0,"",ROUND(SmtRes!AB2*E27,2))</f>
        <v>12.7</v>
      </c>
    </row>
    <row r="28" spans="1:14" ht="12.75">
      <c r="A28" s="49" t="s">
        <v>316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s="16" customFormat="1" ht="12">
      <c r="A29" s="26"/>
      <c r="B29" s="27" t="str">
        <f>SmtRes!I3</f>
        <v>999-9900</v>
      </c>
      <c r="C29" s="27" t="str">
        <f>SmtRes!K3</f>
        <v>Строительный мусор</v>
      </c>
      <c r="D29" s="27" t="str">
        <f>SmtRes!O3</f>
        <v>т</v>
      </c>
      <c r="E29" s="26">
        <f>SmtRes!Y3*Source!I25</f>
        <v>10.556</v>
      </c>
      <c r="F29" s="26">
        <f>SmtRes!Y3</f>
        <v>1.45</v>
      </c>
      <c r="G29" s="26"/>
      <c r="H29" s="26"/>
      <c r="I29" s="26">
        <f>IF(SmtRes!AA3=0,"",ROUND(SmtRes!AA3,2))</f>
      </c>
      <c r="J29" s="26">
        <f>IF(SmtRes!AB3=0,"",ROUND(SmtRes!AB3,2))</f>
      </c>
      <c r="K29" s="26"/>
      <c r="L29" s="26"/>
      <c r="M29" s="26">
        <f>IF(SmtRes!AA3=0,"",ROUND(SmtRes!AA3*E29,2))</f>
      </c>
      <c r="N29" s="26">
        <f>IF(SmtRes!AB3=0,"",ROUND(SmtRes!AB3*E29,2))</f>
      </c>
    </row>
    <row r="30" spans="1:14" ht="51">
      <c r="A30" s="18">
        <f>Source!E26</f>
        <v>2</v>
      </c>
      <c r="B30" s="19" t="str">
        <f>Source!BJ26</f>
        <v>ТЕРр Ульяновской обл.,сб.58,поз.18-2</v>
      </c>
      <c r="C30" s="19" t="str">
        <f>Source!G26</f>
        <v>Смена обрешетки с прозорами из досок толщиной до 50 мм</v>
      </c>
      <c r="D30" s="19" t="str">
        <f>Source!H26</f>
        <v>100 м2</v>
      </c>
      <c r="E30" s="20">
        <f>Source!I26</f>
        <v>0.9</v>
      </c>
      <c r="F30" s="20"/>
      <c r="G30" s="21">
        <f>IF(Source!AH26=0,"",ROUND(Source!AH26,2))</f>
        <v>65.12</v>
      </c>
      <c r="H30" s="21">
        <f>IF(Source!AI26=0,"",ROUND(Source!AI26,2))</f>
        <v>0.28</v>
      </c>
      <c r="I30" s="21">
        <f>IF(Source!AC26=0,"",ROUND(Source!AC26,2))</f>
        <v>1360.9</v>
      </c>
      <c r="J30" s="21">
        <f>IF(Source!AD26=0,"",ROUND(Source!AD26,2))</f>
        <v>18.1</v>
      </c>
      <c r="K30" s="21">
        <f>IF(Source!U26=0,"",ROUND(Source!U26,2))</f>
        <v>58.61</v>
      </c>
      <c r="L30" s="21">
        <f>IF(Source!V26=0,"",ROUND(Source!V26,2))</f>
        <v>0.25</v>
      </c>
      <c r="M30" s="21">
        <f>IF(Source!P26=0,"",ROUND(Source!P26,2))</f>
        <v>1224.81</v>
      </c>
      <c r="N30" s="21">
        <f>IF(Source!Q26=0,"",ROUND(Source!Q26,2))</f>
        <v>16.29</v>
      </c>
    </row>
    <row r="31" spans="1:14" s="14" customFormat="1" ht="36">
      <c r="A31" s="22"/>
      <c r="B31" s="23" t="str">
        <f>SmtRes!I4</f>
        <v>1-2.2-73</v>
      </c>
      <c r="C31" s="23" t="str">
        <f>SmtRes!K4</f>
        <v>Затраты труда рабочих-строителей (средний разряд 2.2)</v>
      </c>
      <c r="D31" s="23" t="str">
        <f>SmtRes!O4</f>
        <v>чел.ч</v>
      </c>
      <c r="E31" s="22">
        <f>SmtRes!Y4*Source!I26</f>
        <v>58.608000000000004</v>
      </c>
      <c r="F31" s="22">
        <f>SmtRes!Y4</f>
        <v>65.12</v>
      </c>
      <c r="G31" s="22"/>
      <c r="H31" s="22"/>
      <c r="I31" s="22">
        <f>IF(SmtRes!AA4=0,"",ROUND(SmtRes!AA4,2))</f>
      </c>
      <c r="J31" s="22">
        <f>IF(SmtRes!AB4=0,"",ROUND(SmtRes!AB4,2))</f>
      </c>
      <c r="K31" s="22"/>
      <c r="L31" s="22"/>
      <c r="M31" s="22">
        <f>IF(SmtRes!AA4=0,"",ROUND(SmtRes!AA4*E31,2))</f>
      </c>
      <c r="N31" s="22">
        <f>IF(SmtRes!AB4=0,"",ROUND(SmtRes!AB4*E31,2))</f>
      </c>
    </row>
    <row r="32" spans="1:14" s="14" customFormat="1" ht="24">
      <c r="A32" s="22"/>
      <c r="B32" s="23" t="str">
        <f>SmtRes!I5</f>
        <v>2</v>
      </c>
      <c r="C32" s="23" t="str">
        <f>SmtRes!K5</f>
        <v>Затраты труда машинистов</v>
      </c>
      <c r="D32" s="23" t="str">
        <f>SmtRes!O5</f>
        <v>чел.час</v>
      </c>
      <c r="E32" s="22">
        <f>SmtRes!Y5*Source!I26</f>
        <v>0.25200000000000006</v>
      </c>
      <c r="F32" s="22">
        <f>SmtRes!Y5</f>
        <v>0.28</v>
      </c>
      <c r="G32" s="22"/>
      <c r="H32" s="22"/>
      <c r="I32" s="22">
        <f>IF(SmtRes!AA5=0,"",ROUND(SmtRes!AA5,2))</f>
      </c>
      <c r="J32" s="22">
        <f>IF(SmtRes!AB5=0,"",ROUND(SmtRes!AB5,2))</f>
      </c>
      <c r="K32" s="22"/>
      <c r="L32" s="22"/>
      <c r="M32" s="22">
        <f>IF(SmtRes!AA5=0,"",ROUND(SmtRes!AA5*E32,2))</f>
      </c>
      <c r="N32" s="22">
        <f>IF(SmtRes!AB5=0,"",ROUND(SmtRes!AB5*E32,2))</f>
      </c>
    </row>
    <row r="33" spans="1:14" ht="12.75">
      <c r="A33" s="49" t="s">
        <v>315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s="15" customFormat="1" ht="36">
      <c r="A34" s="24"/>
      <c r="B34" s="25" t="str">
        <f>SmtRes!I6</f>
        <v>030401</v>
      </c>
      <c r="C34" s="25" t="str">
        <f>SmtRes!K6</f>
        <v>Лебедки электрические, тяговым усилием до 5,79 (0,59) кH (т)</v>
      </c>
      <c r="D34" s="25" t="str">
        <f>SmtRes!O6</f>
        <v>маш.-ч</v>
      </c>
      <c r="E34" s="24">
        <f>SmtRes!Y6*Source!I26</f>
        <v>0.35100000000000003</v>
      </c>
      <c r="F34" s="24">
        <f>SmtRes!Y6</f>
        <v>0.39</v>
      </c>
      <c r="G34" s="24"/>
      <c r="H34" s="24"/>
      <c r="I34" s="24">
        <f>IF(SmtRes!AA6=0,"",ROUND(SmtRes!AA6,2))</f>
      </c>
      <c r="J34" s="24">
        <f>IF(SmtRes!AB6=0,"",ROUND(SmtRes!AB6,2))</f>
        <v>2.77</v>
      </c>
      <c r="K34" s="24"/>
      <c r="L34" s="24"/>
      <c r="M34" s="24">
        <f>IF(SmtRes!AA6=0,"",ROUND(SmtRes!AA6*E34,2))</f>
      </c>
      <c r="N34" s="24">
        <f>IF(SmtRes!AB6=0,"",ROUND(SmtRes!AB6*E34,2))</f>
        <v>0.97</v>
      </c>
    </row>
    <row r="35" spans="1:14" s="15" customFormat="1" ht="24">
      <c r="A35" s="24"/>
      <c r="B35" s="25" t="str">
        <f>SmtRes!I7</f>
        <v>400001</v>
      </c>
      <c r="C35" s="25" t="str">
        <f>SmtRes!K7</f>
        <v>Автомобили бортовые грузоподъемностью до 5 т</v>
      </c>
      <c r="D35" s="25" t="str">
        <f>SmtRes!O7</f>
        <v>маш.-ч</v>
      </c>
      <c r="E35" s="24">
        <f>SmtRes!Y7*Source!I26</f>
        <v>0.25200000000000006</v>
      </c>
      <c r="F35" s="24">
        <f>SmtRes!Y7</f>
        <v>0.28</v>
      </c>
      <c r="G35" s="24"/>
      <c r="H35" s="24"/>
      <c r="I35" s="24">
        <f>IF(SmtRes!AA7=0,"",ROUND(SmtRes!AA7,2))</f>
      </c>
      <c r="J35" s="24">
        <f>IF(SmtRes!AB7=0,"",ROUND(SmtRes!AB7,2))</f>
        <v>60.77</v>
      </c>
      <c r="K35" s="24"/>
      <c r="L35" s="24"/>
      <c r="M35" s="24">
        <f>IF(SmtRes!AA7=0,"",ROUND(SmtRes!AA7*E35,2))</f>
      </c>
      <c r="N35" s="24">
        <f>IF(SmtRes!AB7=0,"",ROUND(SmtRes!AB7*E35,2))</f>
        <v>15.31</v>
      </c>
    </row>
    <row r="36" spans="1:14" ht="12.75">
      <c r="A36" s="49" t="s">
        <v>316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s="16" customFormat="1" ht="12">
      <c r="A37" s="28"/>
      <c r="B37" s="29" t="str">
        <f>SmtRes!I8</f>
        <v>101-1805</v>
      </c>
      <c r="C37" s="29" t="str">
        <f>SmtRes!K8</f>
        <v>Гвозди строительные</v>
      </c>
      <c r="D37" s="29" t="str">
        <f>SmtRes!O8</f>
        <v>т</v>
      </c>
      <c r="E37" s="28">
        <f>SmtRes!Y8*Source!I26</f>
        <v>0.0036000000000000003</v>
      </c>
      <c r="F37" s="28">
        <f>SmtRes!Y8</f>
        <v>0.004</v>
      </c>
      <c r="G37" s="28"/>
      <c r="H37" s="28"/>
      <c r="I37" s="28">
        <f>IF(SmtRes!AA8=0,"",ROUND(SmtRes!AA8,2))</f>
        <v>7696.95</v>
      </c>
      <c r="J37" s="28">
        <f>IF(SmtRes!AB8=0,"",ROUND(SmtRes!AB8,2))</f>
      </c>
      <c r="K37" s="28"/>
      <c r="L37" s="28"/>
      <c r="M37" s="28">
        <f>IF(SmtRes!AA8=0,"",ROUND(SmtRes!AA8*E37,2))</f>
        <v>27.71</v>
      </c>
      <c r="N37" s="28">
        <f>IF(SmtRes!AB8=0,"",ROUND(SmtRes!AB8*E37,2))</f>
      </c>
    </row>
    <row r="38" spans="1:14" s="16" customFormat="1" ht="60">
      <c r="A38" s="28"/>
      <c r="B38" s="29" t="str">
        <f>SmtRes!I9</f>
        <v>102-0080</v>
      </c>
      <c r="C38" s="29" t="str">
        <f>SmtRes!K9</f>
        <v>Пиломатериалы хвойных пород.Доски необрезные длиной 4-6.5 м, все ширины, толщиной 44 мм и более   II сорта</v>
      </c>
      <c r="D38" s="29" t="str">
        <f>SmtRes!O9</f>
        <v>м3</v>
      </c>
      <c r="E38" s="28">
        <f>SmtRes!Y9*Source!I26</f>
        <v>1.1700000000000002</v>
      </c>
      <c r="F38" s="28">
        <f>SmtRes!Y9</f>
        <v>1.3</v>
      </c>
      <c r="G38" s="28"/>
      <c r="H38" s="28"/>
      <c r="I38" s="28">
        <f>IF(SmtRes!AA9=0,"",ROUND(SmtRes!AA9,2))</f>
        <v>1023.16</v>
      </c>
      <c r="J38" s="28">
        <f>IF(SmtRes!AB9=0,"",ROUND(SmtRes!AB9,2))</f>
      </c>
      <c r="K38" s="28"/>
      <c r="L38" s="28"/>
      <c r="M38" s="28">
        <f>IF(SmtRes!AA9=0,"",ROUND(SmtRes!AA9*E38,2))</f>
        <v>1197.1</v>
      </c>
      <c r="N38" s="28">
        <f>IF(SmtRes!AB9=0,"",ROUND(SmtRes!AB9*E38,2))</f>
      </c>
    </row>
    <row r="39" spans="1:14" s="16" customFormat="1" ht="12">
      <c r="A39" s="26"/>
      <c r="B39" s="27" t="str">
        <f>SmtRes!I10</f>
        <v>999-9900</v>
      </c>
      <c r="C39" s="27" t="str">
        <f>SmtRes!K10</f>
        <v>Строительный мусор</v>
      </c>
      <c r="D39" s="27" t="str">
        <f>SmtRes!O10</f>
        <v>т</v>
      </c>
      <c r="E39" s="26">
        <f>SmtRes!Y10*Source!I26</f>
        <v>1.899</v>
      </c>
      <c r="F39" s="26">
        <f>SmtRes!Y10</f>
        <v>2.11</v>
      </c>
      <c r="G39" s="26"/>
      <c r="H39" s="26"/>
      <c r="I39" s="26">
        <f>IF(SmtRes!AA10=0,"",ROUND(SmtRes!AA10,2))</f>
      </c>
      <c r="J39" s="26">
        <f>IF(SmtRes!AB10=0,"",ROUND(SmtRes!AB10,2))</f>
      </c>
      <c r="K39" s="26"/>
      <c r="L39" s="26"/>
      <c r="M39" s="26">
        <f>IF(SmtRes!AA10=0,"",ROUND(SmtRes!AA10*E39,2))</f>
      </c>
      <c r="N39" s="26">
        <f>IF(SmtRes!AB10=0,"",ROUND(SmtRes!AB10*E39,2))</f>
      </c>
    </row>
    <row r="40" spans="1:14" ht="51">
      <c r="A40" s="18">
        <f>Source!E27</f>
        <v>4</v>
      </c>
      <c r="B40" s="19" t="str">
        <f>Source!BJ27</f>
        <v>ТЕРр Ульяновской обл.,сб.58,поз.20-2</v>
      </c>
      <c r="C40" s="19" t="str">
        <f>Source!G27</f>
        <v>Смена обделок из листовой стали поясков, сандриков, отливов, карнизов шириной до 0,7 м</v>
      </c>
      <c r="D40" s="19" t="str">
        <f>Source!H27</f>
        <v>100 м</v>
      </c>
      <c r="E40" s="20">
        <f>Source!I27</f>
        <v>0.6</v>
      </c>
      <c r="F40" s="20"/>
      <c r="G40" s="21">
        <f>IF(Source!AH27=0,"",ROUND(Source!AH27,2))</f>
        <v>63.22</v>
      </c>
      <c r="H40" s="21">
        <f>IF(Source!AI27=0,"",ROUND(Source!AI27,2))</f>
        <v>0.2</v>
      </c>
      <c r="I40" s="21">
        <f>IF(Source!AC27=0,"",ROUND(Source!AC27,2))</f>
        <v>4057.87</v>
      </c>
      <c r="J40" s="21">
        <f>IF(Source!AD27=0,"",ROUND(Source!AD27,2))</f>
        <v>5.51</v>
      </c>
      <c r="K40" s="21">
        <f>IF(Source!U27=0,"",ROUND(Source!U27,2))</f>
        <v>37.93</v>
      </c>
      <c r="L40" s="21">
        <f>IF(Source!V27=0,"",ROUND(Source!V27,2))</f>
        <v>0.12</v>
      </c>
      <c r="M40" s="21">
        <f>IF(Source!P27=0,"",ROUND(Source!P27,2))</f>
        <v>2434.72</v>
      </c>
      <c r="N40" s="21">
        <f>IF(Source!Q27=0,"",ROUND(Source!Q27,2))</f>
        <v>3.31</v>
      </c>
    </row>
    <row r="41" spans="1:14" s="14" customFormat="1" ht="36">
      <c r="A41" s="22"/>
      <c r="B41" s="23" t="str">
        <f>SmtRes!I11</f>
        <v>1-3.0-73</v>
      </c>
      <c r="C41" s="23" t="str">
        <f>SmtRes!K11</f>
        <v>Затраты труда рабочих-строителей (средний разряд 3.0)</v>
      </c>
      <c r="D41" s="23" t="str">
        <f>SmtRes!O11</f>
        <v>чел.ч</v>
      </c>
      <c r="E41" s="22">
        <f>SmtRes!Y11*Source!I27</f>
        <v>37.931999999999995</v>
      </c>
      <c r="F41" s="22">
        <f>SmtRes!Y11</f>
        <v>63.22</v>
      </c>
      <c r="G41" s="22"/>
      <c r="H41" s="22"/>
      <c r="I41" s="22">
        <f>IF(SmtRes!AA11=0,"",ROUND(SmtRes!AA11,2))</f>
      </c>
      <c r="J41" s="22">
        <f>IF(SmtRes!AB11=0,"",ROUND(SmtRes!AB11,2))</f>
      </c>
      <c r="K41" s="22"/>
      <c r="L41" s="22"/>
      <c r="M41" s="22">
        <f>IF(SmtRes!AA11=0,"",ROUND(SmtRes!AA11*E41,2))</f>
      </c>
      <c r="N41" s="22">
        <f>IF(SmtRes!AB11=0,"",ROUND(SmtRes!AB11*E41,2))</f>
      </c>
    </row>
    <row r="42" spans="1:14" s="14" customFormat="1" ht="24">
      <c r="A42" s="22"/>
      <c r="B42" s="23" t="str">
        <f>SmtRes!I12</f>
        <v>2</v>
      </c>
      <c r="C42" s="23" t="str">
        <f>SmtRes!K12</f>
        <v>Затраты труда машинистов</v>
      </c>
      <c r="D42" s="23" t="str">
        <f>SmtRes!O12</f>
        <v>чел.час</v>
      </c>
      <c r="E42" s="22">
        <f>SmtRes!Y12*Source!I27</f>
        <v>0.12</v>
      </c>
      <c r="F42" s="22">
        <f>SmtRes!Y12</f>
        <v>0.2</v>
      </c>
      <c r="G42" s="22"/>
      <c r="H42" s="22"/>
      <c r="I42" s="22">
        <f>IF(SmtRes!AA12=0,"",ROUND(SmtRes!AA12,2))</f>
      </c>
      <c r="J42" s="22">
        <f>IF(SmtRes!AB12=0,"",ROUND(SmtRes!AB12,2))</f>
      </c>
      <c r="K42" s="22"/>
      <c r="L42" s="22"/>
      <c r="M42" s="22">
        <f>IF(SmtRes!AA12=0,"",ROUND(SmtRes!AA12*E42,2))</f>
      </c>
      <c r="N42" s="22">
        <f>IF(SmtRes!AB12=0,"",ROUND(SmtRes!AB12*E42,2))</f>
      </c>
    </row>
    <row r="43" spans="1:14" ht="12.75">
      <c r="A43" s="49" t="s">
        <v>315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s="15" customFormat="1" ht="24">
      <c r="A44" s="24"/>
      <c r="B44" s="25" t="str">
        <f>SmtRes!I13</f>
        <v>031121</v>
      </c>
      <c r="C44" s="25" t="str">
        <f>SmtRes!K13</f>
        <v>Подъемники мачтовые строительные 0.5 т</v>
      </c>
      <c r="D44" s="25" t="str">
        <f>SmtRes!O13</f>
        <v>маш.-ч</v>
      </c>
      <c r="E44" s="24">
        <f>SmtRes!Y13*Source!I27</f>
        <v>0.084</v>
      </c>
      <c r="F44" s="24">
        <f>SmtRes!Y13</f>
        <v>0.14</v>
      </c>
      <c r="G44" s="24"/>
      <c r="H44" s="24"/>
      <c r="I44" s="24">
        <f>IF(SmtRes!AA13=0,"",ROUND(SmtRes!AA13,2))</f>
      </c>
      <c r="J44" s="24">
        <f>IF(SmtRes!AB13=0,"",ROUND(SmtRes!AB13,2))</f>
        <v>13.25</v>
      </c>
      <c r="K44" s="24"/>
      <c r="L44" s="24"/>
      <c r="M44" s="24">
        <f>IF(SmtRes!AA13=0,"",ROUND(SmtRes!AA13*E44,2))</f>
      </c>
      <c r="N44" s="24">
        <f>IF(SmtRes!AB13=0,"",ROUND(SmtRes!AB13*E44,2))</f>
        <v>1.11</v>
      </c>
    </row>
    <row r="45" spans="1:14" s="15" customFormat="1" ht="24">
      <c r="A45" s="24"/>
      <c r="B45" s="25" t="str">
        <f>SmtRes!I14</f>
        <v>400001</v>
      </c>
      <c r="C45" s="25" t="str">
        <f>SmtRes!K14</f>
        <v>Автомобили бортовые грузоподъемностью до 5 т</v>
      </c>
      <c r="D45" s="25" t="str">
        <f>SmtRes!O14</f>
        <v>маш.-ч</v>
      </c>
      <c r="E45" s="24">
        <f>SmtRes!Y14*Source!I27</f>
        <v>0.036</v>
      </c>
      <c r="F45" s="24">
        <f>SmtRes!Y14</f>
        <v>0.06</v>
      </c>
      <c r="G45" s="24"/>
      <c r="H45" s="24"/>
      <c r="I45" s="24">
        <f>IF(SmtRes!AA14=0,"",ROUND(SmtRes!AA14,2))</f>
      </c>
      <c r="J45" s="24">
        <f>IF(SmtRes!AB14=0,"",ROUND(SmtRes!AB14,2))</f>
        <v>60.77</v>
      </c>
      <c r="K45" s="24"/>
      <c r="L45" s="24"/>
      <c r="M45" s="24">
        <f>IF(SmtRes!AA14=0,"",ROUND(SmtRes!AA14*E45,2))</f>
      </c>
      <c r="N45" s="24">
        <f>IF(SmtRes!AB14=0,"",ROUND(SmtRes!AB14*E45,2))</f>
        <v>2.19</v>
      </c>
    </row>
    <row r="46" spans="1:14" ht="12.75">
      <c r="A46" s="49" t="s">
        <v>316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4" s="16" customFormat="1" ht="36">
      <c r="A47" s="28"/>
      <c r="B47" s="29" t="str">
        <f>SmtRes!I15</f>
        <v>101-0794</v>
      </c>
      <c r="C47" s="29" t="str">
        <f>SmtRes!K15</f>
        <v>Проволока катанная оцинкованная  диаметром 2.6 мм</v>
      </c>
      <c r="D47" s="29" t="str">
        <f>SmtRes!O15</f>
        <v>т</v>
      </c>
      <c r="E47" s="28">
        <f>SmtRes!Y15*Source!I27</f>
        <v>0.0036</v>
      </c>
      <c r="F47" s="28">
        <f>SmtRes!Y15</f>
        <v>0.006</v>
      </c>
      <c r="G47" s="28"/>
      <c r="H47" s="28"/>
      <c r="I47" s="28">
        <f>IF(SmtRes!AA15=0,"",ROUND(SmtRes!AA15,2))</f>
        <v>11545.42</v>
      </c>
      <c r="J47" s="28">
        <f>IF(SmtRes!AB15=0,"",ROUND(SmtRes!AB15,2))</f>
      </c>
      <c r="K47" s="28"/>
      <c r="L47" s="28"/>
      <c r="M47" s="28">
        <f>IF(SmtRes!AA15=0,"",ROUND(SmtRes!AA15*E47,2))</f>
        <v>41.56</v>
      </c>
      <c r="N47" s="28">
        <f>IF(SmtRes!AB15=0,"",ROUND(SmtRes!AB15*E47,2))</f>
      </c>
    </row>
    <row r="48" spans="1:14" s="16" customFormat="1" ht="12">
      <c r="A48" s="28"/>
      <c r="B48" s="29" t="str">
        <f>SmtRes!I16</f>
        <v>101-1805</v>
      </c>
      <c r="C48" s="29" t="str">
        <f>SmtRes!K16</f>
        <v>Гвозди строительные</v>
      </c>
      <c r="D48" s="29" t="str">
        <f>SmtRes!O16</f>
        <v>т</v>
      </c>
      <c r="E48" s="28">
        <f>SmtRes!Y16*Source!I27</f>
        <v>0.0024</v>
      </c>
      <c r="F48" s="28">
        <f>SmtRes!Y16</f>
        <v>0.004</v>
      </c>
      <c r="G48" s="28"/>
      <c r="H48" s="28"/>
      <c r="I48" s="28">
        <f>IF(SmtRes!AA16=0,"",ROUND(SmtRes!AA16,2))</f>
        <v>7696.95</v>
      </c>
      <c r="J48" s="28">
        <f>IF(SmtRes!AB16=0,"",ROUND(SmtRes!AB16,2))</f>
      </c>
      <c r="K48" s="28"/>
      <c r="L48" s="28"/>
      <c r="M48" s="28">
        <f>IF(SmtRes!AA16=0,"",ROUND(SmtRes!AA16*E48,2))</f>
        <v>18.47</v>
      </c>
      <c r="N48" s="28">
        <f>IF(SmtRes!AB16=0,"",ROUND(SmtRes!AB16*E48,2))</f>
      </c>
    </row>
    <row r="49" spans="1:14" s="16" customFormat="1" ht="36">
      <c r="A49" s="28"/>
      <c r="B49" s="29" t="str">
        <f>SmtRes!I17</f>
        <v>101-9351</v>
      </c>
      <c r="C49" s="29" t="str">
        <f>SmtRes!K17</f>
        <v>Сталь листовая оцинкованная толщиной листа 0,7 мм</v>
      </c>
      <c r="D49" s="29" t="str">
        <f>SmtRes!O17</f>
        <v>т</v>
      </c>
      <c r="E49" s="28">
        <f>SmtRes!Y17*Source!I27</f>
        <v>0.1944</v>
      </c>
      <c r="F49" s="28">
        <f>SmtRes!Y17</f>
        <v>0.324</v>
      </c>
      <c r="G49" s="28"/>
      <c r="H49" s="28"/>
      <c r="I49" s="28">
        <f>IF(SmtRes!AA17=0,"",ROUND(SmtRes!AA17,2))</f>
        <v>11200</v>
      </c>
      <c r="J49" s="28">
        <f>IF(SmtRes!AB17=0,"",ROUND(SmtRes!AB17,2))</f>
      </c>
      <c r="K49" s="28"/>
      <c r="L49" s="28"/>
      <c r="M49" s="28">
        <f>IF(SmtRes!AA17=0,"",ROUND(SmtRes!AA17*E49,2))</f>
        <v>2177.28</v>
      </c>
      <c r="N49" s="28">
        <f>IF(SmtRes!AB17=0,"",ROUND(SmtRes!AB17*E49,2))</f>
      </c>
    </row>
    <row r="50" spans="1:14" s="16" customFormat="1" ht="12">
      <c r="A50" s="26"/>
      <c r="B50" s="27" t="str">
        <f>SmtRes!I18</f>
        <v>999-9900</v>
      </c>
      <c r="C50" s="27" t="str">
        <f>SmtRes!K18</f>
        <v>Строительный мусор</v>
      </c>
      <c r="D50" s="27" t="str">
        <f>SmtRes!O18</f>
        <v>т</v>
      </c>
      <c r="E50" s="26">
        <f>SmtRes!Y18*Source!I27</f>
        <v>0.198</v>
      </c>
      <c r="F50" s="26">
        <f>SmtRes!Y18</f>
        <v>0.33</v>
      </c>
      <c r="G50" s="26"/>
      <c r="H50" s="26"/>
      <c r="I50" s="26">
        <f>IF(SmtRes!AA18=0,"",ROUND(SmtRes!AA18,2))</f>
      </c>
      <c r="J50" s="26">
        <f>IF(SmtRes!AB18=0,"",ROUND(SmtRes!AB18,2))</f>
      </c>
      <c r="K50" s="26"/>
      <c r="L50" s="26"/>
      <c r="M50" s="26">
        <f>IF(SmtRes!AA18=0,"",ROUND(SmtRes!AA18*E50,2))</f>
      </c>
      <c r="N50" s="26">
        <f>IF(SmtRes!AB18=0,"",ROUND(SmtRes!AB18*E50,2))</f>
      </c>
    </row>
    <row r="51" spans="1:14" ht="63.75">
      <c r="A51" s="18">
        <f>Source!E28</f>
        <v>5</v>
      </c>
      <c r="B51" s="19" t="str">
        <f>Source!BJ28</f>
        <v>ТЕР Ульяновской обл.сб.12,гл.01,табл.007,поз.3</v>
      </c>
      <c r="C51" s="19" t="str">
        <f>Source!G28</f>
        <v>Устройство кровель из волнистых асбестоцементных листов унифицированного профиля по готовым прогонам</v>
      </c>
      <c r="D51" s="19" t="str">
        <f>Source!H28</f>
        <v>100 м2</v>
      </c>
      <c r="E51" s="20">
        <f>Source!I28</f>
        <v>8.5</v>
      </c>
      <c r="F51" s="20"/>
      <c r="G51" s="21">
        <f>IF(Source!AH28=0,"",ROUND(Source!AH28,2))</f>
        <v>47.23</v>
      </c>
      <c r="H51" s="21">
        <f>IF(Source!AI28=0,"",ROUND(Source!AI28,2))</f>
        <v>1.19</v>
      </c>
      <c r="I51" s="21">
        <f>IF(Source!AC28=0,"",ROUND(Source!AC28,2))</f>
        <v>3504.29</v>
      </c>
      <c r="J51" s="21">
        <f>IF(Source!AD28=0,"",ROUND(Source!AD28,2))</f>
        <v>119.61</v>
      </c>
      <c r="K51" s="21">
        <f>IF(Source!U28=0,"",ROUND(Source!U28,2))</f>
        <v>401.46</v>
      </c>
      <c r="L51" s="21">
        <f>IF(Source!V28=0,"",ROUND(Source!V28,2))</f>
        <v>10.12</v>
      </c>
      <c r="M51" s="21">
        <f>IF(Source!P28=0,"",ROUND(Source!P28,2))</f>
        <v>29786.47</v>
      </c>
      <c r="N51" s="21">
        <f>IF(Source!Q28=0,"",ROUND(Source!Q28,2))</f>
        <v>1016.69</v>
      </c>
    </row>
    <row r="52" spans="1:14" s="14" customFormat="1" ht="36">
      <c r="A52" s="22"/>
      <c r="B52" s="23" t="str">
        <f>SmtRes!I19</f>
        <v>1-3.1-73</v>
      </c>
      <c r="C52" s="23" t="str">
        <f>SmtRes!K19</f>
        <v>Затраты труда рабочих-строителей (средний разряд 3.1)</v>
      </c>
      <c r="D52" s="23" t="str">
        <f>SmtRes!O19</f>
        <v>чел.ч</v>
      </c>
      <c r="E52" s="22">
        <f>SmtRes!Y19*Source!I28</f>
        <v>401.455</v>
      </c>
      <c r="F52" s="22">
        <f>SmtRes!Y19</f>
        <v>47.23</v>
      </c>
      <c r="G52" s="22"/>
      <c r="H52" s="22"/>
      <c r="I52" s="22">
        <f>IF(SmtRes!AA19=0,"",ROUND(SmtRes!AA19,2))</f>
      </c>
      <c r="J52" s="22">
        <f>IF(SmtRes!AB19=0,"",ROUND(SmtRes!AB19,2))</f>
      </c>
      <c r="K52" s="22"/>
      <c r="L52" s="22"/>
      <c r="M52" s="22">
        <f>IF(SmtRes!AA19=0,"",ROUND(SmtRes!AA19*E52,2))</f>
      </c>
      <c r="N52" s="22">
        <f>IF(SmtRes!AB19=0,"",ROUND(SmtRes!AB19*E52,2))</f>
      </c>
    </row>
    <row r="53" spans="1:14" s="14" customFormat="1" ht="24">
      <c r="A53" s="22"/>
      <c r="B53" s="23" t="str">
        <f>SmtRes!I20</f>
        <v>2</v>
      </c>
      <c r="C53" s="23" t="str">
        <f>SmtRes!K20</f>
        <v>Затраты труда машинистов</v>
      </c>
      <c r="D53" s="23" t="str">
        <f>SmtRes!O20</f>
        <v>чел.час</v>
      </c>
      <c r="E53" s="22">
        <f>SmtRes!Y20*Source!I28</f>
        <v>10.115</v>
      </c>
      <c r="F53" s="22">
        <f>SmtRes!Y20</f>
        <v>1.19</v>
      </c>
      <c r="G53" s="22"/>
      <c r="H53" s="22"/>
      <c r="I53" s="22">
        <f>IF(SmtRes!AA20=0,"",ROUND(SmtRes!AA20,2))</f>
      </c>
      <c r="J53" s="22">
        <f>IF(SmtRes!AB20=0,"",ROUND(SmtRes!AB20,2))</f>
      </c>
      <c r="K53" s="22"/>
      <c r="L53" s="22"/>
      <c r="M53" s="22">
        <f>IF(SmtRes!AA20=0,"",ROUND(SmtRes!AA20*E53,2))</f>
      </c>
      <c r="N53" s="22">
        <f>IF(SmtRes!AB20=0,"",ROUND(SmtRes!AB20*E53,2))</f>
      </c>
    </row>
    <row r="54" spans="1:14" ht="12.75">
      <c r="A54" s="49" t="s">
        <v>315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</row>
    <row r="55" spans="1:14" s="15" customFormat="1" ht="72">
      <c r="A55" s="24"/>
      <c r="B55" s="25" t="str">
        <f>SmtRes!I21</f>
        <v>020129</v>
      </c>
      <c r="C55" s="25" t="str">
        <f>SmtRes!K21</f>
        <v>Краны башенные при работе на других видах строительства (кроме монтажа технологического оборудования) 8 т</v>
      </c>
      <c r="D55" s="25" t="str">
        <f>SmtRes!O21</f>
        <v>маш.ч</v>
      </c>
      <c r="E55" s="24">
        <f>SmtRes!Y21*Source!I28</f>
        <v>4.25</v>
      </c>
      <c r="F55" s="24">
        <f>SmtRes!Y21</f>
        <v>0.5</v>
      </c>
      <c r="G55" s="24"/>
      <c r="H55" s="24"/>
      <c r="I55" s="24">
        <f>IF(SmtRes!AA21=0,"",ROUND(SmtRes!AA21,2))</f>
      </c>
      <c r="J55" s="24">
        <f>IF(SmtRes!AB21=0,"",ROUND(SmtRes!AB21,2))</f>
        <v>118.84</v>
      </c>
      <c r="K55" s="24"/>
      <c r="L55" s="24"/>
      <c r="M55" s="24">
        <f>IF(SmtRes!AA21=0,"",ROUND(SmtRes!AA21*E55,2))</f>
      </c>
      <c r="N55" s="24">
        <f>IF(SmtRes!AB21=0,"",ROUND(SmtRes!AB21*E55,2))</f>
        <v>505.07</v>
      </c>
    </row>
    <row r="56" spans="1:14" s="15" customFormat="1" ht="60">
      <c r="A56" s="24"/>
      <c r="B56" s="25" t="str">
        <f>SmtRes!I22</f>
        <v>021141</v>
      </c>
      <c r="C56" s="25" t="str">
        <f>SmtRes!K22</f>
        <v>Краны на автомобильном ходу при работе на других видах строительства (кроме магистральных трубопроводов) 10 т</v>
      </c>
      <c r="D56" s="25" t="str">
        <f>SmtRes!O22</f>
        <v>маш.-ч</v>
      </c>
      <c r="E56" s="24">
        <f>SmtRes!Y22*Source!I28</f>
        <v>2.465</v>
      </c>
      <c r="F56" s="24">
        <f>SmtRes!Y22</f>
        <v>0.29</v>
      </c>
      <c r="G56" s="24"/>
      <c r="H56" s="24"/>
      <c r="I56" s="24">
        <f>IF(SmtRes!AA22=0,"",ROUND(SmtRes!AA22,2))</f>
      </c>
      <c r="J56" s="24">
        <f>IF(SmtRes!AB22=0,"",ROUND(SmtRes!AB22,2))</f>
        <v>123.73</v>
      </c>
      <c r="K56" s="24"/>
      <c r="L56" s="24"/>
      <c r="M56" s="24">
        <f>IF(SmtRes!AA22=0,"",ROUND(SmtRes!AA22*E56,2))</f>
      </c>
      <c r="N56" s="24">
        <f>IF(SmtRes!AB22=0,"",ROUND(SmtRes!AB22*E56,2))</f>
        <v>304.99</v>
      </c>
    </row>
    <row r="57" spans="1:14" s="15" customFormat="1" ht="24">
      <c r="A57" s="24"/>
      <c r="B57" s="25" t="str">
        <f>SmtRes!I23</f>
        <v>400001</v>
      </c>
      <c r="C57" s="25" t="str">
        <f>SmtRes!K23</f>
        <v>Автомобили бортовые грузоподъемностью до 5 т</v>
      </c>
      <c r="D57" s="25" t="str">
        <f>SmtRes!O23</f>
        <v>маш.-ч</v>
      </c>
      <c r="E57" s="24">
        <f>SmtRes!Y23*Source!I28</f>
        <v>3.4000000000000004</v>
      </c>
      <c r="F57" s="24">
        <f>SmtRes!Y23</f>
        <v>0.4</v>
      </c>
      <c r="G57" s="24"/>
      <c r="H57" s="24"/>
      <c r="I57" s="24">
        <f>IF(SmtRes!AA23=0,"",ROUND(SmtRes!AA23,2))</f>
      </c>
      <c r="J57" s="24">
        <f>IF(SmtRes!AB23=0,"",ROUND(SmtRes!AB23,2))</f>
        <v>60.77</v>
      </c>
      <c r="K57" s="24"/>
      <c r="L57" s="24"/>
      <c r="M57" s="24">
        <f>IF(SmtRes!AA23=0,"",ROUND(SmtRes!AA23*E57,2))</f>
      </c>
      <c r="N57" s="24">
        <f>IF(SmtRes!AB23=0,"",ROUND(SmtRes!AB23*E57,2))</f>
        <v>206.62</v>
      </c>
    </row>
    <row r="58" spans="1:14" ht="12.75">
      <c r="A58" s="49" t="s">
        <v>316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1:14" s="16" customFormat="1" ht="60">
      <c r="A59" s="28"/>
      <c r="B59" s="29" t="str">
        <f>SmtRes!I24</f>
        <v>101-0036</v>
      </c>
      <c r="C59" s="29" t="str">
        <f>SmtRes!K24</f>
        <v>Листы асбестоцементные волнистые  унифицированного профиля 54/200 толщиной 7.5 мм</v>
      </c>
      <c r="D59" s="29" t="str">
        <f>SmtRes!O24</f>
        <v>м2</v>
      </c>
      <c r="E59" s="28">
        <f>SmtRes!Y24*Source!I28</f>
        <v>1105</v>
      </c>
      <c r="F59" s="28">
        <f>SmtRes!Y24</f>
        <v>130</v>
      </c>
      <c r="G59" s="28"/>
      <c r="H59" s="28"/>
      <c r="I59" s="28">
        <f>IF(SmtRes!AA24=0,"",ROUND(SmtRes!AA24,2))</f>
        <v>21.57</v>
      </c>
      <c r="J59" s="28">
        <f>IF(SmtRes!AB24=0,"",ROUND(SmtRes!AB24,2))</f>
      </c>
      <c r="K59" s="28"/>
      <c r="L59" s="28"/>
      <c r="M59" s="28">
        <f>IF(SmtRes!AA24=0,"",ROUND(SmtRes!AA24*E59,2))</f>
        <v>23834.85</v>
      </c>
      <c r="N59" s="28">
        <f>IF(SmtRes!AB24=0,"",ROUND(SmtRes!AB24*E59,2))</f>
      </c>
    </row>
    <row r="60" spans="1:14" s="16" customFormat="1" ht="24">
      <c r="A60" s="28"/>
      <c r="B60" s="29" t="str">
        <f>SmtRes!I25</f>
        <v>101-0096</v>
      </c>
      <c r="C60" s="29" t="str">
        <f>SmtRes!K25</f>
        <v>Болты оцинкованные  диаметром резьбы 8 мм</v>
      </c>
      <c r="D60" s="29" t="str">
        <f>SmtRes!O25</f>
        <v>т</v>
      </c>
      <c r="E60" s="28">
        <f>SmtRes!Y25*Source!I28</f>
        <v>0.034</v>
      </c>
      <c r="F60" s="28">
        <f>SmtRes!Y25</f>
        <v>0.004</v>
      </c>
      <c r="G60" s="28"/>
      <c r="H60" s="28"/>
      <c r="I60" s="28">
        <f>IF(SmtRes!AA25=0,"",ROUND(SmtRes!AA25,2))</f>
        <v>15151.43</v>
      </c>
      <c r="J60" s="28">
        <f>IF(SmtRes!AB25=0,"",ROUND(SmtRes!AB25,2))</f>
      </c>
      <c r="K60" s="28"/>
      <c r="L60" s="28"/>
      <c r="M60" s="28">
        <f>IF(SmtRes!AA25=0,"",ROUND(SmtRes!AA25*E60,2))</f>
        <v>515.15</v>
      </c>
      <c r="N60" s="28">
        <f>IF(SmtRes!AB25=0,"",ROUND(SmtRes!AB25*E60,2))</f>
      </c>
    </row>
    <row r="61" spans="1:14" s="16" customFormat="1" ht="24">
      <c r="A61" s="28"/>
      <c r="B61" s="29" t="str">
        <f>SmtRes!I26</f>
        <v>101-0788</v>
      </c>
      <c r="C61" s="29" t="str">
        <f>SmtRes!K26</f>
        <v>Поковки оцинкованные  массой 2.825 кг</v>
      </c>
      <c r="D61" s="29" t="str">
        <f>SmtRes!O26</f>
        <v>т</v>
      </c>
      <c r="E61" s="28">
        <f>SmtRes!Y26*Source!I28</f>
        <v>0.2295</v>
      </c>
      <c r="F61" s="28">
        <f>SmtRes!Y26</f>
        <v>0.027</v>
      </c>
      <c r="G61" s="28"/>
      <c r="H61" s="28"/>
      <c r="I61" s="28">
        <f>IF(SmtRes!AA26=0,"",ROUND(SmtRes!AA26,2))</f>
        <v>9571.02</v>
      </c>
      <c r="J61" s="28">
        <f>IF(SmtRes!AB26=0,"",ROUND(SmtRes!AB26,2))</f>
      </c>
      <c r="K61" s="28"/>
      <c r="L61" s="28"/>
      <c r="M61" s="28">
        <f>IF(SmtRes!AA26=0,"",ROUND(SmtRes!AA26*E61,2))</f>
        <v>2196.55</v>
      </c>
      <c r="N61" s="28">
        <f>IF(SmtRes!AB26=0,"",ROUND(SmtRes!AB26*E61,2))</f>
      </c>
    </row>
    <row r="62" spans="1:14" s="16" customFormat="1" ht="48">
      <c r="A62" s="28"/>
      <c r="B62" s="29" t="str">
        <f>SmtRes!I27</f>
        <v>101-0856</v>
      </c>
      <c r="C62" s="29" t="str">
        <f>SmtRes!K27</f>
        <v>Рубероид кровельный с крупнозернистой посыпкой  с пылевидной посыпкой РКП-350б</v>
      </c>
      <c r="D62" s="29" t="str">
        <f>SmtRes!O27</f>
        <v>м2</v>
      </c>
      <c r="E62" s="28">
        <f>SmtRes!Y27*Source!I28</f>
        <v>13.43</v>
      </c>
      <c r="F62" s="28">
        <f>SmtRes!Y27</f>
        <v>1.58</v>
      </c>
      <c r="G62" s="28"/>
      <c r="H62" s="28"/>
      <c r="I62" s="28">
        <f>IF(SmtRes!AA27=0,"",ROUND(SmtRes!AA27,2))</f>
        <v>4.75</v>
      </c>
      <c r="J62" s="28">
        <f>IF(SmtRes!AB27=0,"",ROUND(SmtRes!AB27,2))</f>
      </c>
      <c r="K62" s="28"/>
      <c r="L62" s="28"/>
      <c r="M62" s="28">
        <f>IF(SmtRes!AA27=0,"",ROUND(SmtRes!AA27*E62,2))</f>
        <v>63.79</v>
      </c>
      <c r="N62" s="28">
        <f>IF(SmtRes!AB27=0,"",ROUND(SmtRes!AB27*E62,2))</f>
      </c>
    </row>
    <row r="63" spans="1:14" s="16" customFormat="1" ht="12">
      <c r="A63" s="28"/>
      <c r="B63" s="29" t="str">
        <f>SmtRes!I28</f>
        <v>101-1805</v>
      </c>
      <c r="C63" s="29" t="str">
        <f>SmtRes!K28</f>
        <v>Гвозди строительные</v>
      </c>
      <c r="D63" s="29" t="str">
        <f>SmtRes!O28</f>
        <v>т</v>
      </c>
      <c r="E63" s="28">
        <f>SmtRes!Y28*Source!I28</f>
        <v>0.0011899999999999999</v>
      </c>
      <c r="F63" s="28">
        <f>SmtRes!Y28</f>
        <v>0.00014</v>
      </c>
      <c r="G63" s="28"/>
      <c r="H63" s="28"/>
      <c r="I63" s="28">
        <f>IF(SmtRes!AA28=0,"",ROUND(SmtRes!AA28,2))</f>
        <v>7696.95</v>
      </c>
      <c r="J63" s="28">
        <f>IF(SmtRes!AB28=0,"",ROUND(SmtRes!AB28,2))</f>
      </c>
      <c r="K63" s="28"/>
      <c r="L63" s="28"/>
      <c r="M63" s="28">
        <f>IF(SmtRes!AA28=0,"",ROUND(SmtRes!AA28*E63,2))</f>
        <v>9.16</v>
      </c>
      <c r="N63" s="28">
        <f>IF(SmtRes!AB28=0,"",ROUND(SmtRes!AB28*E63,2))</f>
      </c>
    </row>
    <row r="64" spans="1:14" s="16" customFormat="1" ht="36">
      <c r="A64" s="28"/>
      <c r="B64" s="29" t="str">
        <f>SmtRes!I29</f>
        <v>101-1875</v>
      </c>
      <c r="C64" s="29" t="str">
        <f>SmtRes!K29</f>
        <v>Сталь оцинкованная листовая  толщина листа 0.7 мм</v>
      </c>
      <c r="D64" s="29" t="str">
        <f>SmtRes!O29</f>
        <v>т</v>
      </c>
      <c r="E64" s="28">
        <f>SmtRes!Y29*Source!I28</f>
        <v>0.17</v>
      </c>
      <c r="F64" s="28">
        <f>SmtRes!Y29</f>
        <v>0.02</v>
      </c>
      <c r="G64" s="28"/>
      <c r="H64" s="28"/>
      <c r="I64" s="28">
        <f>IF(SmtRes!AA29=0,"",ROUND(SmtRes!AA29,2))</f>
        <v>12215.47</v>
      </c>
      <c r="J64" s="28">
        <f>IF(SmtRes!AB29=0,"",ROUND(SmtRes!AB29,2))</f>
      </c>
      <c r="K64" s="28"/>
      <c r="L64" s="28"/>
      <c r="M64" s="28">
        <f>IF(SmtRes!AA29=0,"",ROUND(SmtRes!AA29*E64,2))</f>
        <v>2076.63</v>
      </c>
      <c r="N64" s="28">
        <f>IF(SmtRes!AB29=0,"",ROUND(SmtRes!AB29*E64,2))</f>
      </c>
    </row>
    <row r="65" spans="1:14" s="16" customFormat="1" ht="24">
      <c r="A65" s="28"/>
      <c r="B65" s="29" t="str">
        <f>SmtRes!I30</f>
        <v>101-1976</v>
      </c>
      <c r="C65" s="29" t="str">
        <f>SmtRes!K30</f>
        <v>Примеси волокнистых веществ</v>
      </c>
      <c r="D65" s="29" t="str">
        <f>SmtRes!O30</f>
        <v>кг</v>
      </c>
      <c r="E65" s="28">
        <f>SmtRes!Y30*Source!I28</f>
        <v>0.8500000000000001</v>
      </c>
      <c r="F65" s="28">
        <f>SmtRes!Y30</f>
        <v>0.1</v>
      </c>
      <c r="G65" s="28"/>
      <c r="H65" s="28"/>
      <c r="I65" s="28">
        <f>IF(SmtRes!AA30=0,"",ROUND(SmtRes!AA30,2))</f>
        <v>51.2</v>
      </c>
      <c r="J65" s="28">
        <f>IF(SmtRes!AB30=0,"",ROUND(SmtRes!AB30,2))</f>
      </c>
      <c r="K65" s="28"/>
      <c r="L65" s="28"/>
      <c r="M65" s="28">
        <f>IF(SmtRes!AA30=0,"",ROUND(SmtRes!AA30*E65,2))</f>
        <v>43.52</v>
      </c>
      <c r="N65" s="28">
        <f>IF(SmtRes!AB30=0,"",ROUND(SmtRes!AB30*E65,2))</f>
      </c>
    </row>
    <row r="66" spans="1:14" s="16" customFormat="1" ht="12">
      <c r="A66" s="28"/>
      <c r="B66" s="29" t="str">
        <f>SmtRes!I31</f>
        <v>101-9923</v>
      </c>
      <c r="C66" s="29" t="str">
        <f>SmtRes!K31</f>
        <v>Шаблоны коньковые</v>
      </c>
      <c r="D66" s="29" t="str">
        <f>SmtRes!O31</f>
        <v>ШТ</v>
      </c>
      <c r="E66" s="28">
        <f>SmtRes!Y31*Source!I28</f>
        <v>170</v>
      </c>
      <c r="F66" s="28">
        <f>SmtRes!Y31</f>
        <v>20</v>
      </c>
      <c r="G66" s="28"/>
      <c r="H66" s="28"/>
      <c r="I66" s="28">
        <f>IF(SmtRes!AA31=0,"",ROUND(SmtRes!AA31,2))</f>
        <v>5.89</v>
      </c>
      <c r="J66" s="28">
        <f>IF(SmtRes!AB31=0,"",ROUND(SmtRes!AB31,2))</f>
      </c>
      <c r="K66" s="28"/>
      <c r="L66" s="28"/>
      <c r="M66" s="28">
        <f>IF(SmtRes!AA31=0,"",ROUND(SmtRes!AA31*E66,2))</f>
        <v>1001.3</v>
      </c>
      <c r="N66" s="28">
        <f>IF(SmtRes!AB31=0,"",ROUND(SmtRes!AB31*E66,2))</f>
      </c>
    </row>
    <row r="67" spans="1:14" s="16" customFormat="1" ht="36">
      <c r="A67" s="26"/>
      <c r="B67" s="27" t="str">
        <f>SmtRes!I32</f>
        <v>402-9071</v>
      </c>
      <c r="C67" s="27" t="str">
        <f>SmtRes!K32</f>
        <v>Раствор готовый кладочный тяжелый цементный</v>
      </c>
      <c r="D67" s="27" t="str">
        <f>SmtRes!O32</f>
        <v>м3</v>
      </c>
      <c r="E67" s="26">
        <f>SmtRes!Y32*Source!I28</f>
        <v>0.17</v>
      </c>
      <c r="F67" s="26">
        <f>SmtRes!Y32</f>
        <v>0.02</v>
      </c>
      <c r="G67" s="26"/>
      <c r="H67" s="26"/>
      <c r="I67" s="26">
        <f>IF(SmtRes!AA32=0,"",ROUND(SmtRes!AA32,2))</f>
        <v>424.88</v>
      </c>
      <c r="J67" s="26">
        <f>IF(SmtRes!AB32=0,"",ROUND(SmtRes!AB32,2))</f>
      </c>
      <c r="K67" s="26"/>
      <c r="L67" s="26"/>
      <c r="M67" s="26">
        <f>IF(SmtRes!AA32=0,"",ROUND(SmtRes!AA32*E67,2))</f>
        <v>72.23</v>
      </c>
      <c r="N67" s="26">
        <f>IF(SmtRes!AB32=0,"",ROUND(SmtRes!AB32*E67,2))</f>
      </c>
    </row>
    <row r="68" spans="1:14" ht="51">
      <c r="A68" s="18">
        <f>Source!E29</f>
        <v>8</v>
      </c>
      <c r="B68" s="19" t="str">
        <f>Source!BJ29</f>
        <v>ТЕРр Ульяновской обл.,сб.53,поз.7-1</v>
      </c>
      <c r="C68" s="19" t="str">
        <f>Source!G29</f>
        <v>Смена отдельных досок чистой наружной обшивки стен</v>
      </c>
      <c r="D68" s="19" t="str">
        <f>Source!H29</f>
        <v>100 м</v>
      </c>
      <c r="E68" s="20">
        <f>Source!I29</f>
        <v>0.6</v>
      </c>
      <c r="F68" s="20"/>
      <c r="G68" s="21">
        <f>IF(Source!AH29=0,"",ROUND(Source!AH29,2))</f>
        <v>31.84</v>
      </c>
      <c r="H68" s="21">
        <f>IF(Source!AI29=0,"",ROUND(Source!AI29,2))</f>
        <v>0.18</v>
      </c>
      <c r="I68" s="21">
        <f>IF(Source!AC29=0,"",ROUND(Source!AC29,2))</f>
        <v>495.04</v>
      </c>
      <c r="J68" s="21">
        <f>IF(Source!AD29=0,"",ROUND(Source!AD29,2))</f>
        <v>10.94</v>
      </c>
      <c r="K68" s="21">
        <f>IF(Source!U29=0,"",ROUND(Source!U29,2))</f>
        <v>19.1</v>
      </c>
      <c r="L68" s="21">
        <f>IF(Source!V29=0,"",ROUND(Source!V29,2))</f>
        <v>0.11</v>
      </c>
      <c r="M68" s="21">
        <f>IF(Source!P29=0,"",ROUND(Source!P29,2))</f>
        <v>297.02</v>
      </c>
      <c r="N68" s="21">
        <f>IF(Source!Q29=0,"",ROUND(Source!Q29,2))</f>
        <v>6.56</v>
      </c>
    </row>
    <row r="69" spans="1:14" s="14" customFormat="1" ht="36">
      <c r="A69" s="22"/>
      <c r="B69" s="23" t="str">
        <f>SmtRes!I33</f>
        <v>1-3.2-73</v>
      </c>
      <c r="C69" s="23" t="str">
        <f>SmtRes!K33</f>
        <v>Затраты труда рабочих-строителей (средний разряд 3.2)</v>
      </c>
      <c r="D69" s="23" t="str">
        <f>SmtRes!O33</f>
        <v>чел.ч</v>
      </c>
      <c r="E69" s="22">
        <f>SmtRes!Y33*Source!I29</f>
        <v>19.104</v>
      </c>
      <c r="F69" s="22">
        <f>SmtRes!Y33</f>
        <v>31.84</v>
      </c>
      <c r="G69" s="22"/>
      <c r="H69" s="22"/>
      <c r="I69" s="22">
        <f>IF(SmtRes!AA33=0,"",ROUND(SmtRes!AA33,2))</f>
      </c>
      <c r="J69" s="22">
        <f>IF(SmtRes!AB33=0,"",ROUND(SmtRes!AB33,2))</f>
      </c>
      <c r="K69" s="22"/>
      <c r="L69" s="22"/>
      <c r="M69" s="22">
        <f>IF(SmtRes!AA33=0,"",ROUND(SmtRes!AA33*E69,2))</f>
      </c>
      <c r="N69" s="22">
        <f>IF(SmtRes!AB33=0,"",ROUND(SmtRes!AB33*E69,2))</f>
      </c>
    </row>
    <row r="70" spans="1:14" s="14" customFormat="1" ht="24">
      <c r="A70" s="22"/>
      <c r="B70" s="23" t="str">
        <f>SmtRes!I34</f>
        <v>2</v>
      </c>
      <c r="C70" s="23" t="str">
        <f>SmtRes!K34</f>
        <v>Затраты труда машинистов</v>
      </c>
      <c r="D70" s="23" t="str">
        <f>SmtRes!O34</f>
        <v>чел.час</v>
      </c>
      <c r="E70" s="22">
        <f>SmtRes!Y34*Source!I29</f>
        <v>0.108</v>
      </c>
      <c r="F70" s="22">
        <f>SmtRes!Y34</f>
        <v>0.18</v>
      </c>
      <c r="G70" s="22"/>
      <c r="H70" s="22"/>
      <c r="I70" s="22">
        <f>IF(SmtRes!AA34=0,"",ROUND(SmtRes!AA34,2))</f>
      </c>
      <c r="J70" s="22">
        <f>IF(SmtRes!AB34=0,"",ROUND(SmtRes!AB34,2))</f>
      </c>
      <c r="K70" s="22"/>
      <c r="L70" s="22"/>
      <c r="M70" s="22">
        <f>IF(SmtRes!AA34=0,"",ROUND(SmtRes!AA34*E70,2))</f>
      </c>
      <c r="N70" s="22">
        <f>IF(SmtRes!AB34=0,"",ROUND(SmtRes!AB34*E70,2))</f>
      </c>
    </row>
    <row r="71" spans="1:14" ht="12.75">
      <c r="A71" s="49" t="s">
        <v>315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2" spans="1:14" s="15" customFormat="1" ht="24">
      <c r="A72" s="24"/>
      <c r="B72" s="25" t="str">
        <f>SmtRes!I35</f>
        <v>400001</v>
      </c>
      <c r="C72" s="25" t="str">
        <f>SmtRes!K35</f>
        <v>Автомобили бортовые грузоподъемностью до 5 т</v>
      </c>
      <c r="D72" s="25" t="str">
        <f>SmtRes!O35</f>
        <v>маш.-ч</v>
      </c>
      <c r="E72" s="24">
        <f>SmtRes!Y35*Source!I29</f>
        <v>0.108</v>
      </c>
      <c r="F72" s="24">
        <f>SmtRes!Y35</f>
        <v>0.18</v>
      </c>
      <c r="G72" s="24"/>
      <c r="H72" s="24"/>
      <c r="I72" s="24">
        <f>IF(SmtRes!AA35=0,"",ROUND(SmtRes!AA35,2))</f>
      </c>
      <c r="J72" s="24">
        <f>IF(SmtRes!AB35=0,"",ROUND(SmtRes!AB35,2))</f>
        <v>60.77</v>
      </c>
      <c r="K72" s="24"/>
      <c r="L72" s="24"/>
      <c r="M72" s="24">
        <f>IF(SmtRes!AA35=0,"",ROUND(SmtRes!AA35*E72,2))</f>
      </c>
      <c r="N72" s="24">
        <f>IF(SmtRes!AB35=0,"",ROUND(SmtRes!AB35*E72,2))</f>
        <v>6.56</v>
      </c>
    </row>
    <row r="73" spans="1:14" ht="12.75">
      <c r="A73" s="49" t="s">
        <v>316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1:14" s="16" customFormat="1" ht="12">
      <c r="A74" s="28"/>
      <c r="B74" s="29" t="str">
        <f>SmtRes!I36</f>
        <v>101-1805</v>
      </c>
      <c r="C74" s="29" t="str">
        <f>SmtRes!K36</f>
        <v>Гвозди строительные</v>
      </c>
      <c r="D74" s="29" t="str">
        <f>SmtRes!O36</f>
        <v>т</v>
      </c>
      <c r="E74" s="28">
        <f>SmtRes!Y36*Source!I29</f>
        <v>0.0012</v>
      </c>
      <c r="F74" s="28">
        <f>SmtRes!Y36</f>
        <v>0.002</v>
      </c>
      <c r="G74" s="28"/>
      <c r="H74" s="28"/>
      <c r="I74" s="28">
        <f>IF(SmtRes!AA36=0,"",ROUND(SmtRes!AA36,2))</f>
        <v>7696.95</v>
      </c>
      <c r="J74" s="28">
        <f>IF(SmtRes!AB36=0,"",ROUND(SmtRes!AB36,2))</f>
      </c>
      <c r="K74" s="28"/>
      <c r="L74" s="28"/>
      <c r="M74" s="28">
        <f>IF(SmtRes!AA36=0,"",ROUND(SmtRes!AA36*E74,2))</f>
        <v>9.24</v>
      </c>
      <c r="N74" s="28">
        <f>IF(SmtRes!AB36=0,"",ROUND(SmtRes!AB36*E74,2))</f>
      </c>
    </row>
    <row r="75" spans="1:14" s="16" customFormat="1" ht="60">
      <c r="A75" s="28"/>
      <c r="B75" s="29" t="str">
        <f>SmtRes!I37</f>
        <v>102-0112</v>
      </c>
      <c r="C75" s="29" t="str">
        <f>SmtRes!K37</f>
        <v>Пиломатериалы хвойных пород.Доски обрезные длиной 2-3.75 м, шириной 75-150 мм, толщиной 25 мм   II сорта</v>
      </c>
      <c r="D75" s="29" t="str">
        <f>SmtRes!O37</f>
        <v>м3</v>
      </c>
      <c r="E75" s="28">
        <f>SmtRes!Y37*Source!I29</f>
        <v>0.2178</v>
      </c>
      <c r="F75" s="28">
        <f>SmtRes!Y37</f>
        <v>0.363</v>
      </c>
      <c r="G75" s="28"/>
      <c r="H75" s="28"/>
      <c r="I75" s="28">
        <f>IF(SmtRes!AA37=0,"",ROUND(SmtRes!AA37,2))</f>
        <v>1321.36</v>
      </c>
      <c r="J75" s="28">
        <f>IF(SmtRes!AB37=0,"",ROUND(SmtRes!AB37,2))</f>
      </c>
      <c r="K75" s="28"/>
      <c r="L75" s="28"/>
      <c r="M75" s="28">
        <f>IF(SmtRes!AA37=0,"",ROUND(SmtRes!AA37*E75,2))</f>
        <v>287.79</v>
      </c>
      <c r="N75" s="28">
        <f>IF(SmtRes!AB37=0,"",ROUND(SmtRes!AB37*E75,2))</f>
      </c>
    </row>
    <row r="76" spans="1:14" s="16" customFormat="1" ht="12">
      <c r="A76" s="26"/>
      <c r="B76" s="27" t="str">
        <f>SmtRes!I38</f>
        <v>999-9900</v>
      </c>
      <c r="C76" s="27" t="str">
        <f>SmtRes!K38</f>
        <v>Строительный мусор</v>
      </c>
      <c r="D76" s="27" t="str">
        <f>SmtRes!O38</f>
        <v>т</v>
      </c>
      <c r="E76" s="26">
        <f>SmtRes!Y38*Source!I29</f>
        <v>0.15</v>
      </c>
      <c r="F76" s="26">
        <f>SmtRes!Y38</f>
        <v>0.25</v>
      </c>
      <c r="G76" s="26"/>
      <c r="H76" s="26"/>
      <c r="I76" s="26">
        <f>IF(SmtRes!AA38=0,"",ROUND(SmtRes!AA38,2))</f>
      </c>
      <c r="J76" s="26">
        <f>IF(SmtRes!AB38=0,"",ROUND(SmtRes!AB38,2))</f>
      </c>
      <c r="K76" s="26"/>
      <c r="L76" s="26"/>
      <c r="M76" s="26">
        <f>IF(SmtRes!AA38=0,"",ROUND(SmtRes!AA38*E76,2))</f>
      </c>
      <c r="N76" s="26">
        <f>IF(SmtRes!AB38=0,"",ROUND(SmtRes!AB38*E76,2))</f>
      </c>
    </row>
    <row r="77" spans="1:14" ht="63.75">
      <c r="A77" s="18">
        <f>Source!E30</f>
        <v>9</v>
      </c>
      <c r="B77" s="19" t="str">
        <f>Source!BJ30</f>
        <v>ТЕР Ульяновской обл.сб.10,гл.01,табл.053,поз.1</v>
      </c>
      <c r="C77" s="19" t="str">
        <f>Source!G30</f>
        <v>Установка каркаса из брусьев</v>
      </c>
      <c r="D77" s="19" t="str">
        <f>Source!H30</f>
        <v>м3</v>
      </c>
      <c r="E77" s="20">
        <f>Source!I30</f>
        <v>2.5</v>
      </c>
      <c r="F77" s="20"/>
      <c r="G77" s="21">
        <f>IF(Source!AH30=0,"",ROUND(Source!AH30,2))</f>
        <v>42.51</v>
      </c>
      <c r="H77" s="21">
        <f>IF(Source!AI30=0,"",ROUND(Source!AI30,2))</f>
        <v>0.35</v>
      </c>
      <c r="I77" s="21">
        <f>IF(Source!AC30=0,"",ROUND(Source!AC30,2))</f>
        <v>1720.3</v>
      </c>
      <c r="J77" s="21">
        <f>IF(Source!AD30=0,"",ROUND(Source!AD30,2))</f>
        <v>31.43</v>
      </c>
      <c r="K77" s="21">
        <f>IF(Source!U30=0,"",ROUND(Source!U30,2))</f>
        <v>106.28</v>
      </c>
      <c r="L77" s="21">
        <f>IF(Source!V30=0,"",ROUND(Source!V30,2))</f>
        <v>0.88</v>
      </c>
      <c r="M77" s="21">
        <f>IF(Source!P30=0,"",ROUND(Source!P30,2))</f>
        <v>4300.75</v>
      </c>
      <c r="N77" s="21">
        <f>IF(Source!Q30=0,"",ROUND(Source!Q30,2))</f>
        <v>78.58</v>
      </c>
    </row>
    <row r="78" spans="1:14" s="14" customFormat="1" ht="36">
      <c r="A78" s="22"/>
      <c r="B78" s="23" t="str">
        <f>SmtRes!I39</f>
        <v>1-4.1-73</v>
      </c>
      <c r="C78" s="23" t="str">
        <f>SmtRes!K39</f>
        <v>Затраты труда рабочих-строителей (средний разряд 4.1)</v>
      </c>
      <c r="D78" s="23" t="str">
        <f>SmtRes!O39</f>
        <v>чел.ч</v>
      </c>
      <c r="E78" s="22">
        <f>SmtRes!Y39*Source!I30</f>
        <v>106.27499999999999</v>
      </c>
      <c r="F78" s="22">
        <f>SmtRes!Y39</f>
        <v>42.51</v>
      </c>
      <c r="G78" s="22"/>
      <c r="H78" s="22"/>
      <c r="I78" s="22">
        <f>IF(SmtRes!AA39=0,"",ROUND(SmtRes!AA39,2))</f>
      </c>
      <c r="J78" s="22">
        <f>IF(SmtRes!AB39=0,"",ROUND(SmtRes!AB39,2))</f>
      </c>
      <c r="K78" s="22"/>
      <c r="L78" s="22"/>
      <c r="M78" s="22">
        <f>IF(SmtRes!AA39=0,"",ROUND(SmtRes!AA39*E78,2))</f>
      </c>
      <c r="N78" s="22">
        <f>IF(SmtRes!AB39=0,"",ROUND(SmtRes!AB39*E78,2))</f>
      </c>
    </row>
    <row r="79" spans="1:14" s="14" customFormat="1" ht="24">
      <c r="A79" s="22"/>
      <c r="B79" s="23" t="str">
        <f>SmtRes!I40</f>
        <v>2</v>
      </c>
      <c r="C79" s="23" t="str">
        <f>SmtRes!K40</f>
        <v>Затраты труда машинистов</v>
      </c>
      <c r="D79" s="23" t="str">
        <f>SmtRes!O40</f>
        <v>чел.час</v>
      </c>
      <c r="E79" s="22">
        <f>SmtRes!Y40*Source!I30</f>
        <v>0.875</v>
      </c>
      <c r="F79" s="22">
        <f>SmtRes!Y40</f>
        <v>0.35</v>
      </c>
      <c r="G79" s="22"/>
      <c r="H79" s="22"/>
      <c r="I79" s="22">
        <f>IF(SmtRes!AA40=0,"",ROUND(SmtRes!AA40,2))</f>
      </c>
      <c r="J79" s="22">
        <f>IF(SmtRes!AB40=0,"",ROUND(SmtRes!AB40,2))</f>
      </c>
      <c r="K79" s="22"/>
      <c r="L79" s="22"/>
      <c r="M79" s="22">
        <f>IF(SmtRes!AA40=0,"",ROUND(SmtRes!AA40*E79,2))</f>
      </c>
      <c r="N79" s="22">
        <f>IF(SmtRes!AB40=0,"",ROUND(SmtRes!AB40*E79,2))</f>
      </c>
    </row>
    <row r="80" spans="1:14" ht="12.75">
      <c r="A80" s="49" t="s">
        <v>315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</row>
    <row r="81" spans="1:14" s="15" customFormat="1" ht="60">
      <c r="A81" s="24"/>
      <c r="B81" s="25" t="str">
        <f>SmtRes!I41</f>
        <v>021141</v>
      </c>
      <c r="C81" s="25" t="str">
        <f>SmtRes!K41</f>
        <v>Краны на автомобильном ходу при работе на других видах строительства (кроме магистральных трубопроводов) 10 т</v>
      </c>
      <c r="D81" s="25" t="str">
        <f>SmtRes!O41</f>
        <v>маш.-ч</v>
      </c>
      <c r="E81" s="24">
        <f>SmtRes!Y41*Source!I30</f>
        <v>0.35000000000000003</v>
      </c>
      <c r="F81" s="24">
        <f>SmtRes!Y41</f>
        <v>0.14</v>
      </c>
      <c r="G81" s="24"/>
      <c r="H81" s="24"/>
      <c r="I81" s="24">
        <f>IF(SmtRes!AA41=0,"",ROUND(SmtRes!AA41,2))</f>
      </c>
      <c r="J81" s="24">
        <f>IF(SmtRes!AB41=0,"",ROUND(SmtRes!AB41,2))</f>
        <v>123.73</v>
      </c>
      <c r="K81" s="24"/>
      <c r="L81" s="24"/>
      <c r="M81" s="24">
        <f>IF(SmtRes!AA41=0,"",ROUND(SmtRes!AA41*E81,2))</f>
      </c>
      <c r="N81" s="24">
        <f>IF(SmtRes!AB41=0,"",ROUND(SmtRes!AB41*E81,2))</f>
        <v>43.31</v>
      </c>
    </row>
    <row r="82" spans="1:14" s="15" customFormat="1" ht="12">
      <c r="A82" s="24"/>
      <c r="B82" s="25" t="str">
        <f>SmtRes!I42</f>
        <v>331601</v>
      </c>
      <c r="C82" s="25" t="str">
        <f>SmtRes!K42</f>
        <v>Бензопилы</v>
      </c>
      <c r="D82" s="25" t="str">
        <f>SmtRes!O42</f>
        <v>маш.ч</v>
      </c>
      <c r="E82" s="24">
        <f>SmtRes!Y42*Source!I30</f>
        <v>0.9750000000000001</v>
      </c>
      <c r="F82" s="24">
        <f>SmtRes!Y42</f>
        <v>0.39</v>
      </c>
      <c r="G82" s="24"/>
      <c r="H82" s="24"/>
      <c r="I82" s="24">
        <f>IF(SmtRes!AA42=0,"",ROUND(SmtRes!AA42,2))</f>
      </c>
      <c r="J82" s="24">
        <f>IF(SmtRes!AB42=0,"",ROUND(SmtRes!AB42,2))</f>
        <v>3.47</v>
      </c>
      <c r="K82" s="24"/>
      <c r="L82" s="24"/>
      <c r="M82" s="24">
        <f>IF(SmtRes!AA42=0,"",ROUND(SmtRes!AA42*E82,2))</f>
      </c>
      <c r="N82" s="24">
        <f>IF(SmtRes!AB42=0,"",ROUND(SmtRes!AB42*E82,2))</f>
        <v>3.38</v>
      </c>
    </row>
    <row r="83" spans="1:14" s="15" customFormat="1" ht="24">
      <c r="A83" s="24"/>
      <c r="B83" s="25" t="str">
        <f>SmtRes!I43</f>
        <v>400001</v>
      </c>
      <c r="C83" s="25" t="str">
        <f>SmtRes!K43</f>
        <v>Автомобили бортовые грузоподъемностью до 5 т</v>
      </c>
      <c r="D83" s="25" t="str">
        <f>SmtRes!O43</f>
        <v>маш.-ч</v>
      </c>
      <c r="E83" s="24">
        <f>SmtRes!Y43*Source!I30</f>
        <v>0.525</v>
      </c>
      <c r="F83" s="24">
        <f>SmtRes!Y43</f>
        <v>0.21</v>
      </c>
      <c r="G83" s="24"/>
      <c r="H83" s="24"/>
      <c r="I83" s="24">
        <f>IF(SmtRes!AA43=0,"",ROUND(SmtRes!AA43,2))</f>
      </c>
      <c r="J83" s="24">
        <f>IF(SmtRes!AB43=0,"",ROUND(SmtRes!AB43,2))</f>
        <v>60.77</v>
      </c>
      <c r="K83" s="24"/>
      <c r="L83" s="24"/>
      <c r="M83" s="24">
        <f>IF(SmtRes!AA43=0,"",ROUND(SmtRes!AA43*E83,2))</f>
      </c>
      <c r="N83" s="24">
        <f>IF(SmtRes!AB43=0,"",ROUND(SmtRes!AB43*E83,2))</f>
        <v>31.9</v>
      </c>
    </row>
    <row r="84" spans="1:14" ht="12.75">
      <c r="A84" s="49" t="s">
        <v>316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spans="1:14" s="16" customFormat="1" ht="24">
      <c r="A85" s="28"/>
      <c r="B85" s="29" t="str">
        <f>SmtRes!I44</f>
        <v>101-0782</v>
      </c>
      <c r="C85" s="29" t="str">
        <f>SmtRes!K44</f>
        <v>Поковки из квадратных заготовок  массой 1.8 кг</v>
      </c>
      <c r="D85" s="29" t="str">
        <f>SmtRes!O44</f>
        <v>т</v>
      </c>
      <c r="E85" s="28">
        <f>SmtRes!Y44*Source!I30</f>
        <v>0.1</v>
      </c>
      <c r="F85" s="28">
        <f>SmtRes!Y44</f>
        <v>0.04</v>
      </c>
      <c r="G85" s="28"/>
      <c r="H85" s="28"/>
      <c r="I85" s="28">
        <f>IF(SmtRes!AA44=0,"",ROUND(SmtRes!AA44,2))</f>
        <v>4209.73</v>
      </c>
      <c r="J85" s="28">
        <f>IF(SmtRes!AB44=0,"",ROUND(SmtRes!AB44,2))</f>
      </c>
      <c r="K85" s="28"/>
      <c r="L85" s="28"/>
      <c r="M85" s="28">
        <f>IF(SmtRes!AA44=0,"",ROUND(SmtRes!AA44*E85,2))</f>
        <v>420.97</v>
      </c>
      <c r="N85" s="28">
        <f>IF(SmtRes!AB44=0,"",ROUND(SmtRes!AB44*E85,2))</f>
      </c>
    </row>
    <row r="86" spans="1:14" s="16" customFormat="1" ht="60">
      <c r="A86" s="28"/>
      <c r="B86" s="29" t="str">
        <f>SmtRes!I45</f>
        <v>102-0028</v>
      </c>
      <c r="C86" s="29" t="str">
        <f>SmtRes!K45</f>
        <v>Пиломатериалы хвойных пород.Брусья обрезные длиной 4-6.5 м, шириной 75-150 мм, толщиной 100, 125 мм   II сорта</v>
      </c>
      <c r="D86" s="29" t="str">
        <f>SmtRes!O45</f>
        <v>м3</v>
      </c>
      <c r="E86" s="28">
        <f>SmtRes!Y45*Source!I30</f>
        <v>1.4000000000000001</v>
      </c>
      <c r="F86" s="28">
        <f>SmtRes!Y45</f>
        <v>0.56</v>
      </c>
      <c r="G86" s="28"/>
      <c r="H86" s="28"/>
      <c r="I86" s="28">
        <f>IF(SmtRes!AA45=0,"",ROUND(SmtRes!AA45,2))</f>
        <v>1427.63</v>
      </c>
      <c r="J86" s="28">
        <f>IF(SmtRes!AB45=0,"",ROUND(SmtRes!AB45,2))</f>
      </c>
      <c r="K86" s="28"/>
      <c r="L86" s="28"/>
      <c r="M86" s="28">
        <f>IF(SmtRes!AA45=0,"",ROUND(SmtRes!AA45*E86,2))</f>
        <v>1998.68</v>
      </c>
      <c r="N86" s="28">
        <f>IF(SmtRes!AB45=0,"",ROUND(SmtRes!AB45*E86,2))</f>
      </c>
    </row>
    <row r="87" spans="1:14" s="16" customFormat="1" ht="60">
      <c r="A87" s="26"/>
      <c r="B87" s="27" t="str">
        <f>SmtRes!I46</f>
        <v>102-0032</v>
      </c>
      <c r="C87" s="27" t="str">
        <f>SmtRes!K46</f>
        <v>Пиломатериалы хвойных пород.Брусья обрезные длиной 4-6.5 м, шириной 75-150 мм, толщиной 150 мм и более   II сорта</v>
      </c>
      <c r="D87" s="27" t="str">
        <f>SmtRes!O46</f>
        <v>м3</v>
      </c>
      <c r="E87" s="26">
        <f>SmtRes!Y46*Source!I30</f>
        <v>1.225</v>
      </c>
      <c r="F87" s="26">
        <f>SmtRes!Y46</f>
        <v>0.49</v>
      </c>
      <c r="G87" s="26"/>
      <c r="H87" s="26"/>
      <c r="I87" s="26">
        <f>IF(SmtRes!AA46=0,"",ROUND(SmtRes!AA46,2))</f>
        <v>1535.6</v>
      </c>
      <c r="J87" s="26">
        <f>IF(SmtRes!AB46=0,"",ROUND(SmtRes!AB46,2))</f>
      </c>
      <c r="K87" s="26"/>
      <c r="L87" s="26"/>
      <c r="M87" s="26">
        <f>IF(SmtRes!AA46=0,"",ROUND(SmtRes!AA46*E87,2))</f>
        <v>1881.11</v>
      </c>
      <c r="N87" s="26">
        <f>IF(SmtRes!AB46=0,"",ROUND(SmtRes!AB46*E87,2))</f>
      </c>
    </row>
    <row r="88" spans="1:14" ht="6" customHeight="1">
      <c r="A88" s="30"/>
      <c r="N88" s="31"/>
    </row>
    <row r="89" spans="1:14" ht="15">
      <c r="A89" s="33"/>
      <c r="B89" s="9"/>
      <c r="C89" s="32" t="s">
        <v>317</v>
      </c>
      <c r="D89" s="6"/>
      <c r="E89" s="6"/>
      <c r="F89" s="6"/>
      <c r="G89" s="6"/>
      <c r="H89" s="6"/>
      <c r="I89" s="6"/>
      <c r="J89" s="6"/>
      <c r="K89" s="6">
        <f>IF(Source!F40=0,"-",ROUND(Source!F40,2))</f>
        <v>800.94</v>
      </c>
      <c r="L89" s="6">
        <f>IF(Source!F41=0,"-",ROUND(Source!F41,2))</f>
        <v>11.48</v>
      </c>
      <c r="M89" s="6">
        <f>IF(Source!F35=0,"-",ROUND(Source!F35,2))</f>
        <v>38043.77</v>
      </c>
      <c r="N89" s="34">
        <f>IF(Source!F36=0,"-",ROUND(Source!F36,2))</f>
        <v>1134.17</v>
      </c>
    </row>
    <row r="90" spans="1:14" ht="12.75">
      <c r="A90" s="12"/>
      <c r="C90" s="4" t="str">
        <f>Source!H45</f>
        <v>Итого прямые затраты</v>
      </c>
      <c r="G90" s="39">
        <f>ROUND(Source!F45,0)</f>
        <v>46014</v>
      </c>
      <c r="N90" s="13"/>
    </row>
    <row r="91" spans="1:14" ht="12.75">
      <c r="A91" s="12"/>
      <c r="C91" s="4" t="str">
        <f>Source!H46</f>
        <v>Накладные расходы</v>
      </c>
      <c r="G91" s="39">
        <f>ROUND(Source!F46,0)</f>
        <v>7482</v>
      </c>
      <c r="N91" s="13"/>
    </row>
    <row r="92" spans="1:14" ht="12.75">
      <c r="A92" s="12"/>
      <c r="C92" s="4" t="str">
        <f>Source!H47</f>
        <v>Сметная прибыль</v>
      </c>
      <c r="G92" s="39">
        <f>ROUND(Source!F47,0)</f>
        <v>4519</v>
      </c>
      <c r="N92" s="13"/>
    </row>
    <row r="93" spans="1:14" ht="12.75">
      <c r="A93" s="12"/>
      <c r="C93" s="4" t="str">
        <f>Source!H48</f>
        <v>Итого</v>
      </c>
      <c r="G93" s="39">
        <f>ROUND(Source!F48,0)</f>
        <v>58015</v>
      </c>
      <c r="N93" s="13"/>
    </row>
    <row r="94" spans="1:14" ht="12.75">
      <c r="A94" s="12"/>
      <c r="C94" s="4" t="s">
        <v>343</v>
      </c>
      <c r="G94" s="39">
        <f>+G93*3.54</f>
        <v>205373.1</v>
      </c>
      <c r="N94" s="13"/>
    </row>
    <row r="95" spans="1:14" ht="12.75">
      <c r="A95" s="12"/>
      <c r="C95" s="4" t="s">
        <v>339</v>
      </c>
      <c r="G95" s="39">
        <f>+G94*0.02</f>
        <v>4107.462</v>
      </c>
      <c r="I95" s="17"/>
      <c r="J95" s="17"/>
      <c r="K95" s="17"/>
      <c r="L95" s="17"/>
      <c r="M95" s="17"/>
      <c r="N95" s="13"/>
    </row>
    <row r="96" spans="1:14" ht="12.75">
      <c r="A96" s="12"/>
      <c r="C96" s="4" t="s">
        <v>79</v>
      </c>
      <c r="G96" s="39">
        <f>+G94+G95</f>
        <v>209480.562</v>
      </c>
      <c r="I96" s="17"/>
      <c r="J96" s="17"/>
      <c r="K96" s="17"/>
      <c r="L96" s="17"/>
      <c r="M96" s="17"/>
      <c r="N96" s="13"/>
    </row>
    <row r="97" spans="1:14" ht="12.75">
      <c r="A97" s="12"/>
      <c r="C97" s="4" t="s">
        <v>335</v>
      </c>
      <c r="G97" s="39">
        <f>+G96*0.18</f>
        <v>37706.50116</v>
      </c>
      <c r="I97" s="17"/>
      <c r="J97" s="17"/>
      <c r="K97" s="17"/>
      <c r="L97" s="17"/>
      <c r="M97" s="17"/>
      <c r="N97" s="13"/>
    </row>
    <row r="98" spans="1:14" ht="12.75">
      <c r="A98" s="12"/>
      <c r="B98" s="8"/>
      <c r="C98" s="40" t="s">
        <v>336</v>
      </c>
      <c r="D98" s="40"/>
      <c r="E98" s="40"/>
      <c r="F98" s="40"/>
      <c r="G98" s="41">
        <f>+G96+G97</f>
        <v>247187.06316000002</v>
      </c>
      <c r="H98" s="40"/>
      <c r="I98" s="42"/>
      <c r="J98" s="42"/>
      <c r="K98" s="42"/>
      <c r="L98" s="42"/>
      <c r="M98" s="17"/>
      <c r="N98" s="13"/>
    </row>
    <row r="99" spans="1:14" ht="12.75">
      <c r="A99" s="12"/>
      <c r="B99" s="8"/>
      <c r="C99" s="40"/>
      <c r="D99" s="40"/>
      <c r="E99" s="40"/>
      <c r="F99" s="40"/>
      <c r="G99" s="41"/>
      <c r="H99" s="40"/>
      <c r="I99" s="42"/>
      <c r="J99" s="42"/>
      <c r="K99" s="42"/>
      <c r="L99" s="42"/>
      <c r="M99" s="17"/>
      <c r="N99" s="13"/>
    </row>
    <row r="100" spans="1:14" ht="12.75">
      <c r="A100" s="35"/>
      <c r="C100" s="4" t="s">
        <v>318</v>
      </c>
      <c r="E100" s="11" t="s">
        <v>6</v>
      </c>
      <c r="F100" s="4" t="s">
        <v>6</v>
      </c>
      <c r="G100" s="4" t="s">
        <v>337</v>
      </c>
      <c r="I100" s="36"/>
      <c r="J100" s="36"/>
      <c r="K100" s="36"/>
      <c r="L100" s="36"/>
      <c r="M100" s="36"/>
      <c r="N100" s="37"/>
    </row>
    <row r="101" ht="12.75">
      <c r="E101" s="11"/>
    </row>
    <row r="102" spans="3:7" ht="12.75">
      <c r="C102" s="4" t="s">
        <v>319</v>
      </c>
      <c r="E102" s="11" t="s">
        <v>6</v>
      </c>
      <c r="F102" s="4" t="s">
        <v>6</v>
      </c>
      <c r="G102" s="4" t="s">
        <v>338</v>
      </c>
    </row>
  </sheetData>
  <mergeCells count="23">
    <mergeCell ref="A84:N84"/>
    <mergeCell ref="A58:N58"/>
    <mergeCell ref="A71:N71"/>
    <mergeCell ref="A73:N73"/>
    <mergeCell ref="A80:N80"/>
    <mergeCell ref="A36:N36"/>
    <mergeCell ref="A43:N43"/>
    <mergeCell ref="A46:N46"/>
    <mergeCell ref="A54:N54"/>
    <mergeCell ref="D19:D20"/>
    <mergeCell ref="A26:N26"/>
    <mergeCell ref="A28:N28"/>
    <mergeCell ref="A33:N33"/>
    <mergeCell ref="A13:M13"/>
    <mergeCell ref="A14:K14"/>
    <mergeCell ref="A15:K15"/>
    <mergeCell ref="E19:E20"/>
    <mergeCell ref="F19:F20"/>
    <mergeCell ref="G19:J19"/>
    <mergeCell ref="K19:N19"/>
    <mergeCell ref="A19:A20"/>
    <mergeCell ref="B19:B20"/>
    <mergeCell ref="C19:C20"/>
  </mergeCells>
  <printOptions/>
  <pageMargins left="0.4" right="0.4" top="0.4694444444444444" bottom="0.4" header="0.2777777777777778" footer="0.2777777777777778"/>
  <pageSetup horizontalDpi="600" verticalDpi="600" orientation="landscape" paperSize="9" scale="97" r:id="rId1"/>
  <rowBreaks count="1" manualBreakCount="1">
    <brk id="8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U111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23048</v>
      </c>
    </row>
    <row r="12" spans="1:103" ht="12.75">
      <c r="A12" s="1">
        <v>1</v>
      </c>
      <c r="B12" s="1">
        <v>1</v>
      </c>
      <c r="C12" s="1">
        <v>0</v>
      </c>
      <c r="D12" s="1">
        <f>ROW(A50)</f>
        <v>50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 t="s">
        <v>6</v>
      </c>
      <c r="L12" s="1" t="s">
        <v>6</v>
      </c>
      <c r="M12" s="1" t="s">
        <v>6</v>
      </c>
      <c r="N12" s="1" t="s">
        <v>6</v>
      </c>
      <c r="O12" s="1" t="s">
        <v>6</v>
      </c>
      <c r="P12" s="1">
        <v>0</v>
      </c>
      <c r="Q12" s="1">
        <v>0</v>
      </c>
      <c r="R12" s="1" t="s">
        <v>6</v>
      </c>
      <c r="S12" s="1" t="s">
        <v>6</v>
      </c>
      <c r="T12" s="1" t="s">
        <v>6</v>
      </c>
      <c r="U12" s="1" t="s">
        <v>6</v>
      </c>
      <c r="V12" s="1">
        <v>-1</v>
      </c>
      <c r="W12" s="1" t="s">
        <v>6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 t="s">
        <v>6</v>
      </c>
      <c r="AM12" s="1" t="s">
        <v>6</v>
      </c>
      <c r="AN12" s="1">
        <v>0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6</v>
      </c>
      <c r="AT12" s="1" t="s">
        <v>6</v>
      </c>
      <c r="AU12" s="1" t="s">
        <v>6</v>
      </c>
      <c r="AV12" s="1" t="s">
        <v>6</v>
      </c>
      <c r="AW12" s="1" t="s">
        <v>6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4647073</v>
      </c>
      <c r="BE12" s="1" t="s">
        <v>7</v>
      </c>
      <c r="BF12" s="1" t="s">
        <v>8</v>
      </c>
      <c r="BG12" s="1">
        <v>3446727</v>
      </c>
      <c r="BH12" s="1">
        <v>0</v>
      </c>
      <c r="BI12" s="1">
        <v>1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4064028</v>
      </c>
      <c r="CB12" s="1">
        <v>4064022</v>
      </c>
      <c r="CC12" s="1">
        <v>4064020</v>
      </c>
      <c r="CD12" s="1">
        <v>4064018</v>
      </c>
      <c r="CE12" s="1">
        <v>0</v>
      </c>
      <c r="CF12" s="1">
        <v>0</v>
      </c>
      <c r="CG12" s="1" t="s">
        <v>6</v>
      </c>
      <c r="CH12" s="1" t="s">
        <v>6</v>
      </c>
      <c r="CI12" s="1" t="s">
        <v>6</v>
      </c>
      <c r="CJ12" s="1">
        <v>0</v>
      </c>
      <c r="CK12" s="1">
        <v>3410997</v>
      </c>
      <c r="CL12" s="1" t="s">
        <v>9</v>
      </c>
      <c r="CM12" s="1" t="s">
        <v>10</v>
      </c>
      <c r="CN12" s="1" t="s">
        <v>11</v>
      </c>
      <c r="CO12" s="1" t="s">
        <v>11</v>
      </c>
      <c r="CP12" s="1" t="s">
        <v>11</v>
      </c>
      <c r="CQ12" s="1" t="s">
        <v>11</v>
      </c>
      <c r="CR12" s="1" t="s">
        <v>12</v>
      </c>
      <c r="CS12" s="1">
        <v>3381686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B50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Ремонт кровли МДОУ детского сда общеразвивающего вида " Солнышко " в с.Рязаново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46013.82</v>
      </c>
      <c r="P18" s="2">
        <f t="shared" si="0"/>
        <v>38043.77</v>
      </c>
      <c r="Q18" s="2">
        <f t="shared" si="0"/>
        <v>1134.17</v>
      </c>
      <c r="R18" s="2">
        <f t="shared" si="0"/>
        <v>134.94</v>
      </c>
      <c r="S18" s="2">
        <f t="shared" si="0"/>
        <v>6835.88</v>
      </c>
      <c r="T18" s="2">
        <f t="shared" si="0"/>
        <v>0</v>
      </c>
      <c r="U18" s="2">
        <f t="shared" si="0"/>
        <v>800.94</v>
      </c>
      <c r="V18" s="2">
        <f t="shared" si="0"/>
        <v>11.48</v>
      </c>
      <c r="W18" s="2">
        <f t="shared" si="0"/>
        <v>0</v>
      </c>
      <c r="X18" s="2">
        <f t="shared" si="0"/>
        <v>7482.06</v>
      </c>
      <c r="Y18" s="2">
        <f t="shared" si="0"/>
        <v>4518.51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ROW(A32)</f>
        <v>32</v>
      </c>
      <c r="E20" s="1"/>
      <c r="F20" s="1" t="s">
        <v>13</v>
      </c>
      <c r="G20" s="1" t="s">
        <v>13</v>
      </c>
      <c r="H20" s="1"/>
      <c r="I20" s="1"/>
      <c r="J20" s="1" t="s">
        <v>6</v>
      </c>
      <c r="K20" s="1"/>
      <c r="L20" s="1"/>
      <c r="M20" s="1"/>
      <c r="N20" s="1" t="s">
        <v>6</v>
      </c>
      <c r="O20" s="1"/>
      <c r="P20" s="1"/>
      <c r="Q20" s="1"/>
      <c r="R20" s="1" t="s">
        <v>6</v>
      </c>
      <c r="S20" s="1" t="s">
        <v>6</v>
      </c>
      <c r="T20" s="1" t="s">
        <v>6</v>
      </c>
      <c r="U20" s="1" t="s">
        <v>6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14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B32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46013.82</v>
      </c>
      <c r="P22" s="2">
        <f t="shared" si="1"/>
        <v>38043.77</v>
      </c>
      <c r="Q22" s="2">
        <f t="shared" si="1"/>
        <v>1134.17</v>
      </c>
      <c r="R22" s="2">
        <f t="shared" si="1"/>
        <v>134.94</v>
      </c>
      <c r="S22" s="2">
        <f t="shared" si="1"/>
        <v>6835.88</v>
      </c>
      <c r="T22" s="2">
        <f t="shared" si="1"/>
        <v>0</v>
      </c>
      <c r="U22" s="2">
        <f t="shared" si="1"/>
        <v>800.94</v>
      </c>
      <c r="V22" s="2">
        <f t="shared" si="1"/>
        <v>11.48</v>
      </c>
      <c r="W22" s="2">
        <f t="shared" si="1"/>
        <v>0</v>
      </c>
      <c r="X22" s="2">
        <f t="shared" si="1"/>
        <v>7482.06</v>
      </c>
      <c r="Y22" s="2">
        <f t="shared" si="1"/>
        <v>4518.51</v>
      </c>
      <c r="Z22" s="2">
        <f t="shared" si="1"/>
        <v>0</v>
      </c>
      <c r="AA22" s="2">
        <f t="shared" si="1"/>
        <v>0</v>
      </c>
      <c r="AB22" s="2">
        <f t="shared" si="1"/>
        <v>46013.82</v>
      </c>
      <c r="AC22" s="2">
        <f t="shared" si="1"/>
        <v>38043.77</v>
      </c>
      <c r="AD22" s="2">
        <f t="shared" si="1"/>
        <v>1134.17</v>
      </c>
      <c r="AE22" s="2">
        <f t="shared" si="1"/>
        <v>134.94</v>
      </c>
      <c r="AF22" s="2">
        <f t="shared" si="1"/>
        <v>6835.88</v>
      </c>
      <c r="AG22" s="2">
        <f t="shared" si="1"/>
        <v>0</v>
      </c>
      <c r="AH22" s="2">
        <f t="shared" si="1"/>
        <v>800.94</v>
      </c>
      <c r="AI22" s="2">
        <f t="shared" si="1"/>
        <v>11.48</v>
      </c>
      <c r="AJ22" s="2">
        <f t="shared" si="1"/>
        <v>0</v>
      </c>
      <c r="AK22" s="2">
        <f t="shared" si="1"/>
        <v>7482.06</v>
      </c>
      <c r="AL22" s="2">
        <f t="shared" si="1"/>
        <v>4518.51</v>
      </c>
      <c r="AM22" s="2">
        <f t="shared" si="1"/>
        <v>0</v>
      </c>
    </row>
    <row r="24" spans="1:128" ht="12.75">
      <c r="A24">
        <v>19</v>
      </c>
      <c r="B24">
        <v>1</v>
      </c>
      <c r="G24" t="s">
        <v>15</v>
      </c>
      <c r="AA24">
        <v>1</v>
      </c>
      <c r="DX24">
        <v>0</v>
      </c>
    </row>
    <row r="25" spans="1:151" ht="12.75">
      <c r="A25">
        <v>17</v>
      </c>
      <c r="B25">
        <v>1</v>
      </c>
      <c r="C25">
        <f>ROW(SmtRes!A3)</f>
        <v>3</v>
      </c>
      <c r="E25">
        <v>1</v>
      </c>
      <c r="F25" t="s">
        <v>16</v>
      </c>
      <c r="G25" t="s">
        <v>17</v>
      </c>
      <c r="H25" t="s">
        <v>18</v>
      </c>
      <c r="I25">
        <v>7.28</v>
      </c>
      <c r="J25">
        <v>0</v>
      </c>
      <c r="O25">
        <f aca="true" t="shared" si="2" ref="O25:O30">ROUND(CP25,2)</f>
        <v>1395.94</v>
      </c>
      <c r="P25">
        <f aca="true" t="shared" si="3" ref="P25:P30">ROUND(CQ25*I25,2)</f>
        <v>0</v>
      </c>
      <c r="Q25">
        <f aca="true" t="shared" si="4" ref="Q25:Q30">ROUND(CR25*I25,2)</f>
        <v>12.74</v>
      </c>
      <c r="R25">
        <f aca="true" t="shared" si="5" ref="R25:R30">ROUND(CS25*I25,2)</f>
        <v>0</v>
      </c>
      <c r="S25">
        <f aca="true" t="shared" si="6" ref="S25:S30">ROUND(CT25*I25,2)</f>
        <v>1383.2</v>
      </c>
      <c r="T25">
        <f aca="true" t="shared" si="7" ref="T25:T30">ROUND(CU25*I25,2)</f>
        <v>0</v>
      </c>
      <c r="U25">
        <f aca="true" t="shared" si="8" ref="U25:U30">ROUND(CV25*I25,2)</f>
        <v>177.56</v>
      </c>
      <c r="V25">
        <f aca="true" t="shared" si="9" ref="V25:V30">ROUND(CW25*I25,2)</f>
        <v>0</v>
      </c>
      <c r="W25">
        <f aca="true" t="shared" si="10" ref="W25:W30">ROUND(CX25*I25,2)</f>
        <v>0</v>
      </c>
      <c r="X25">
        <f aca="true" t="shared" si="11" ref="X25:Y30">ROUND(CY25,2)</f>
        <v>1148.06</v>
      </c>
      <c r="Y25">
        <f t="shared" si="11"/>
        <v>899.08</v>
      </c>
      <c r="AA25">
        <v>0</v>
      </c>
      <c r="AB25">
        <f aca="true" t="shared" si="12" ref="AB25:AB30">(AC25+AD25+AF25)</f>
        <v>191.75</v>
      </c>
      <c r="AC25">
        <f aca="true" t="shared" si="13" ref="AC25:AD30">AL25</f>
        <v>0</v>
      </c>
      <c r="AD25">
        <f t="shared" si="13"/>
        <v>1.75</v>
      </c>
      <c r="AE25">
        <f aca="true" t="shared" si="14" ref="AE25:AF27">(AN25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0</v>
      </c>
      <c r="AF25">
        <f t="shared" si="14"/>
        <v>190</v>
      </c>
      <c r="AG25">
        <f aca="true" t="shared" si="15" ref="AG25:AG30">AP25</f>
        <v>0</v>
      </c>
      <c r="AH25">
        <f aca="true" t="shared" si="16" ref="AH25:AI27">(AQ25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24.39</v>
      </c>
      <c r="AI25">
        <f t="shared" si="16"/>
        <v>0</v>
      </c>
      <c r="AJ25">
        <f aca="true" t="shared" si="17" ref="AJ25:AJ30">AS25</f>
        <v>0</v>
      </c>
      <c r="AK25">
        <v>191.75</v>
      </c>
      <c r="AL25">
        <v>0</v>
      </c>
      <c r="AM25">
        <v>1.75</v>
      </c>
      <c r="AN25">
        <v>0</v>
      </c>
      <c r="AO25">
        <v>190</v>
      </c>
      <c r="AP25">
        <v>0</v>
      </c>
      <c r="AQ25">
        <v>24.39</v>
      </c>
      <c r="AR25">
        <v>0</v>
      </c>
      <c r="AS25">
        <v>0</v>
      </c>
      <c r="AT25">
        <v>83</v>
      </c>
      <c r="AU25">
        <v>65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1</v>
      </c>
      <c r="BJ25" t="s">
        <v>19</v>
      </c>
      <c r="BM25">
        <v>218</v>
      </c>
      <c r="BN25">
        <v>0</v>
      </c>
      <c r="BP25">
        <v>0</v>
      </c>
      <c r="BQ25">
        <v>6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CF25">
        <v>0</v>
      </c>
      <c r="CG25">
        <v>0</v>
      </c>
      <c r="CM25">
        <v>0</v>
      </c>
      <c r="CO25">
        <v>0</v>
      </c>
      <c r="CP25">
        <f aca="true" t="shared" si="18" ref="CP25:CP30">(P25+Q25+S25)</f>
        <v>1395.94</v>
      </c>
      <c r="CQ25">
        <f aca="true" t="shared" si="19" ref="CQ25:CQ30">(AC25)*BC25</f>
        <v>0</v>
      </c>
      <c r="CR25">
        <f aca="true" t="shared" si="20" ref="CR25:CR30">(AD25)*BB25</f>
        <v>1.75</v>
      </c>
      <c r="CS25">
        <f aca="true" t="shared" si="21" ref="CS25:CS30">(AE25)*BS25</f>
        <v>0</v>
      </c>
      <c r="CT25">
        <f aca="true" t="shared" si="22" ref="CT25:CT30">(AF25)*BA25</f>
        <v>190</v>
      </c>
      <c r="CU25">
        <f aca="true" t="shared" si="23" ref="CU25:CX30">(AG25)*BT25</f>
        <v>0</v>
      </c>
      <c r="CV25">
        <f t="shared" si="23"/>
        <v>24.39</v>
      </c>
      <c r="CW25">
        <f t="shared" si="23"/>
        <v>0</v>
      </c>
      <c r="CX25">
        <f t="shared" si="23"/>
        <v>0</v>
      </c>
      <c r="CY25">
        <f>((((S25+R25)*AT25)/100)*IF((1=1),1,0.6)*IF((0=0),1,1.2)*IF((1=1),1,0.7))</f>
        <v>1148.056</v>
      </c>
      <c r="CZ25">
        <f>((((S25+R25)*AU25)/100)*IF((1=1),1,0.9))</f>
        <v>899.08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1005</v>
      </c>
      <c r="DV25" t="s">
        <v>18</v>
      </c>
      <c r="DW25" t="s">
        <v>20</v>
      </c>
      <c r="DX25">
        <v>100</v>
      </c>
      <c r="EE25">
        <v>4020402</v>
      </c>
      <c r="EF25">
        <v>6</v>
      </c>
      <c r="EG25" t="s">
        <v>21</v>
      </c>
      <c r="EH25">
        <v>17</v>
      </c>
      <c r="EI25" t="s">
        <v>22</v>
      </c>
      <c r="EJ25">
        <v>1</v>
      </c>
      <c r="EK25">
        <v>218</v>
      </c>
      <c r="EL25" t="s">
        <v>23</v>
      </c>
      <c r="EM25" t="s">
        <v>24</v>
      </c>
      <c r="ET25">
        <v>7.28</v>
      </c>
      <c r="EU25">
        <v>2</v>
      </c>
    </row>
    <row r="26" spans="1:151" ht="12.75">
      <c r="A26">
        <v>17</v>
      </c>
      <c r="B26">
        <v>1</v>
      </c>
      <c r="C26">
        <f>ROW(SmtRes!A10)</f>
        <v>10</v>
      </c>
      <c r="E26">
        <v>2</v>
      </c>
      <c r="F26" t="s">
        <v>26</v>
      </c>
      <c r="G26" t="s">
        <v>27</v>
      </c>
      <c r="H26" t="s">
        <v>18</v>
      </c>
      <c r="I26">
        <v>0.9</v>
      </c>
      <c r="J26">
        <v>0</v>
      </c>
      <c r="O26">
        <f t="shared" si="2"/>
        <v>1705.86</v>
      </c>
      <c r="P26">
        <f t="shared" si="3"/>
        <v>1224.81</v>
      </c>
      <c r="Q26">
        <f t="shared" si="4"/>
        <v>16.29</v>
      </c>
      <c r="R26">
        <f t="shared" si="5"/>
        <v>2.98</v>
      </c>
      <c r="S26">
        <f t="shared" si="6"/>
        <v>464.76</v>
      </c>
      <c r="T26">
        <f t="shared" si="7"/>
        <v>0</v>
      </c>
      <c r="U26">
        <f t="shared" si="8"/>
        <v>58.61</v>
      </c>
      <c r="V26">
        <f t="shared" si="9"/>
        <v>0.25</v>
      </c>
      <c r="W26">
        <f t="shared" si="10"/>
        <v>0</v>
      </c>
      <c r="X26">
        <f t="shared" si="11"/>
        <v>388.22</v>
      </c>
      <c r="Y26">
        <f t="shared" si="11"/>
        <v>304.03</v>
      </c>
      <c r="AA26">
        <v>0</v>
      </c>
      <c r="AB26">
        <f t="shared" si="12"/>
        <v>1895.4</v>
      </c>
      <c r="AC26">
        <f t="shared" si="13"/>
        <v>1360.9</v>
      </c>
      <c r="AD26">
        <f t="shared" si="13"/>
        <v>18.1</v>
      </c>
      <c r="AE26">
        <f t="shared" si="14"/>
        <v>3.31</v>
      </c>
      <c r="AF26">
        <f t="shared" si="14"/>
        <v>516.4</v>
      </c>
      <c r="AG26">
        <f t="shared" si="15"/>
        <v>0</v>
      </c>
      <c r="AH26">
        <f t="shared" si="16"/>
        <v>65.12</v>
      </c>
      <c r="AI26">
        <f t="shared" si="16"/>
        <v>0.28</v>
      </c>
      <c r="AJ26">
        <f t="shared" si="17"/>
        <v>0</v>
      </c>
      <c r="AK26">
        <v>1895.4</v>
      </c>
      <c r="AL26">
        <v>1360.9</v>
      </c>
      <c r="AM26">
        <v>18.1</v>
      </c>
      <c r="AN26">
        <v>3.31</v>
      </c>
      <c r="AO26">
        <v>516.4</v>
      </c>
      <c r="AP26">
        <v>0</v>
      </c>
      <c r="AQ26">
        <v>65.12</v>
      </c>
      <c r="AR26">
        <v>0.28</v>
      </c>
      <c r="AS26">
        <v>0</v>
      </c>
      <c r="AT26">
        <v>83</v>
      </c>
      <c r="AU26">
        <v>65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1</v>
      </c>
      <c r="BJ26" t="s">
        <v>28</v>
      </c>
      <c r="BM26">
        <v>218</v>
      </c>
      <c r="BN26">
        <v>0</v>
      </c>
      <c r="BP26">
        <v>0</v>
      </c>
      <c r="BQ26">
        <v>6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CF26">
        <v>0</v>
      </c>
      <c r="CG26">
        <v>0</v>
      </c>
      <c r="CM26">
        <v>0</v>
      </c>
      <c r="CO26">
        <v>0</v>
      </c>
      <c r="CP26">
        <f t="shared" si="18"/>
        <v>1705.86</v>
      </c>
      <c r="CQ26">
        <f t="shared" si="19"/>
        <v>1360.9</v>
      </c>
      <c r="CR26">
        <f t="shared" si="20"/>
        <v>18.1</v>
      </c>
      <c r="CS26">
        <f t="shared" si="21"/>
        <v>3.31</v>
      </c>
      <c r="CT26">
        <f t="shared" si="22"/>
        <v>516.4</v>
      </c>
      <c r="CU26">
        <f t="shared" si="23"/>
        <v>0</v>
      </c>
      <c r="CV26">
        <f t="shared" si="23"/>
        <v>65.12</v>
      </c>
      <c r="CW26">
        <f t="shared" si="23"/>
        <v>0.28</v>
      </c>
      <c r="CX26">
        <f t="shared" si="23"/>
        <v>0</v>
      </c>
      <c r="CY26">
        <f>((((S26+R26)*AT26)/100)*IF((1=1),1,0.6)*IF((0=0),1,1.2)*IF((1=1),1,0.7))</f>
        <v>388.2242</v>
      </c>
      <c r="CZ26">
        <f>((((S26+R26)*AU26)/100)*IF((1=1),1,0.9))</f>
        <v>304.031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1005</v>
      </c>
      <c r="DV26" t="s">
        <v>18</v>
      </c>
      <c r="DW26" t="s">
        <v>29</v>
      </c>
      <c r="DX26">
        <v>100</v>
      </c>
      <c r="EE26">
        <v>4020402</v>
      </c>
      <c r="EF26">
        <v>6</v>
      </c>
      <c r="EG26" t="s">
        <v>21</v>
      </c>
      <c r="EH26">
        <v>17</v>
      </c>
      <c r="EI26" t="s">
        <v>22</v>
      </c>
      <c r="EJ26">
        <v>1</v>
      </c>
      <c r="EK26">
        <v>218</v>
      </c>
      <c r="EL26" t="s">
        <v>23</v>
      </c>
      <c r="EM26" t="s">
        <v>24</v>
      </c>
      <c r="ET26">
        <v>0.9</v>
      </c>
      <c r="EU26">
        <v>2</v>
      </c>
    </row>
    <row r="27" spans="1:151" ht="12.75">
      <c r="A27">
        <v>17</v>
      </c>
      <c r="B27">
        <v>1</v>
      </c>
      <c r="C27">
        <f>ROW(SmtRes!A18)</f>
        <v>18</v>
      </c>
      <c r="E27">
        <v>4</v>
      </c>
      <c r="F27" t="s">
        <v>30</v>
      </c>
      <c r="G27" t="s">
        <v>31</v>
      </c>
      <c r="H27" t="s">
        <v>32</v>
      </c>
      <c r="I27">
        <v>0.6</v>
      </c>
      <c r="J27">
        <v>0</v>
      </c>
      <c r="O27">
        <f t="shared" si="2"/>
        <v>2761.21</v>
      </c>
      <c r="P27">
        <f t="shared" si="3"/>
        <v>2434.72</v>
      </c>
      <c r="Q27">
        <f t="shared" si="4"/>
        <v>3.31</v>
      </c>
      <c r="R27">
        <f t="shared" si="5"/>
        <v>0.92</v>
      </c>
      <c r="S27">
        <f t="shared" si="6"/>
        <v>323.18</v>
      </c>
      <c r="T27">
        <f t="shared" si="7"/>
        <v>0</v>
      </c>
      <c r="U27">
        <f t="shared" si="8"/>
        <v>37.93</v>
      </c>
      <c r="V27">
        <f t="shared" si="9"/>
        <v>0.12</v>
      </c>
      <c r="W27">
        <f t="shared" si="10"/>
        <v>0</v>
      </c>
      <c r="X27">
        <f t="shared" si="11"/>
        <v>269</v>
      </c>
      <c r="Y27">
        <f t="shared" si="11"/>
        <v>210.67</v>
      </c>
      <c r="AA27">
        <v>0</v>
      </c>
      <c r="AB27">
        <f t="shared" si="12"/>
        <v>4602.01</v>
      </c>
      <c r="AC27">
        <f t="shared" si="13"/>
        <v>4057.87</v>
      </c>
      <c r="AD27">
        <f t="shared" si="13"/>
        <v>5.51</v>
      </c>
      <c r="AE27">
        <f t="shared" si="14"/>
        <v>1.54</v>
      </c>
      <c r="AF27">
        <f t="shared" si="14"/>
        <v>538.63</v>
      </c>
      <c r="AG27">
        <f t="shared" si="15"/>
        <v>0</v>
      </c>
      <c r="AH27">
        <f t="shared" si="16"/>
        <v>63.22</v>
      </c>
      <c r="AI27">
        <f t="shared" si="16"/>
        <v>0.2</v>
      </c>
      <c r="AJ27">
        <f t="shared" si="17"/>
        <v>0</v>
      </c>
      <c r="AK27">
        <v>4602.01</v>
      </c>
      <c r="AL27">
        <v>4057.87</v>
      </c>
      <c r="AM27">
        <v>5.51</v>
      </c>
      <c r="AN27">
        <v>1.54</v>
      </c>
      <c r="AO27">
        <v>538.63</v>
      </c>
      <c r="AP27">
        <v>0</v>
      </c>
      <c r="AQ27">
        <v>63.22</v>
      </c>
      <c r="AR27">
        <v>0.2</v>
      </c>
      <c r="AS27">
        <v>0</v>
      </c>
      <c r="AT27">
        <v>83</v>
      </c>
      <c r="AU27">
        <v>65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H27">
        <v>0</v>
      </c>
      <c r="BI27">
        <v>1</v>
      </c>
      <c r="BJ27" t="s">
        <v>33</v>
      </c>
      <c r="BM27">
        <v>218</v>
      </c>
      <c r="BN27">
        <v>0</v>
      </c>
      <c r="BP27">
        <v>0</v>
      </c>
      <c r="BQ27">
        <v>6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CF27">
        <v>0</v>
      </c>
      <c r="CG27">
        <v>0</v>
      </c>
      <c r="CM27">
        <v>0</v>
      </c>
      <c r="CO27">
        <v>0</v>
      </c>
      <c r="CP27">
        <f t="shared" si="18"/>
        <v>2761.2099999999996</v>
      </c>
      <c r="CQ27">
        <f t="shared" si="19"/>
        <v>4057.87</v>
      </c>
      <c r="CR27">
        <f t="shared" si="20"/>
        <v>5.51</v>
      </c>
      <c r="CS27">
        <f t="shared" si="21"/>
        <v>1.54</v>
      </c>
      <c r="CT27">
        <f t="shared" si="22"/>
        <v>538.63</v>
      </c>
      <c r="CU27">
        <f t="shared" si="23"/>
        <v>0</v>
      </c>
      <c r="CV27">
        <f t="shared" si="23"/>
        <v>63.22</v>
      </c>
      <c r="CW27">
        <f t="shared" si="23"/>
        <v>0.2</v>
      </c>
      <c r="CX27">
        <f t="shared" si="23"/>
        <v>0</v>
      </c>
      <c r="CY27">
        <f>((((S27+R27)*AT27)/100)*IF((1=1),1,0.6)*IF((0=0),1,1.2)*IF((1=1),1,0.7))</f>
        <v>269.00300000000004</v>
      </c>
      <c r="CZ27">
        <f>((((S27+R27)*AU27)/100)*IF((1=1),1,0.9))</f>
        <v>210.665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1003</v>
      </c>
      <c r="DV27" t="s">
        <v>32</v>
      </c>
      <c r="DW27" t="s">
        <v>32</v>
      </c>
      <c r="DX27">
        <v>100</v>
      </c>
      <c r="EE27">
        <v>4020402</v>
      </c>
      <c r="EF27">
        <v>6</v>
      </c>
      <c r="EG27" t="s">
        <v>21</v>
      </c>
      <c r="EH27">
        <v>17</v>
      </c>
      <c r="EI27" t="s">
        <v>22</v>
      </c>
      <c r="EJ27">
        <v>1</v>
      </c>
      <c r="EK27">
        <v>218</v>
      </c>
      <c r="EL27" t="s">
        <v>23</v>
      </c>
      <c r="EM27" t="s">
        <v>24</v>
      </c>
      <c r="ET27">
        <v>0.6</v>
      </c>
      <c r="EU27">
        <v>2</v>
      </c>
    </row>
    <row r="28" spans="1:151" ht="12.75">
      <c r="A28">
        <v>17</v>
      </c>
      <c r="B28">
        <v>1</v>
      </c>
      <c r="C28">
        <f>ROW(SmtRes!A32)</f>
        <v>32</v>
      </c>
      <c r="E28">
        <v>5</v>
      </c>
      <c r="F28" t="s">
        <v>34</v>
      </c>
      <c r="G28" t="s">
        <v>35</v>
      </c>
      <c r="H28" t="s">
        <v>18</v>
      </c>
      <c r="I28">
        <v>8.5</v>
      </c>
      <c r="J28">
        <v>0</v>
      </c>
      <c r="O28">
        <f t="shared" si="2"/>
        <v>34263.68</v>
      </c>
      <c r="P28">
        <f t="shared" si="3"/>
        <v>29786.47</v>
      </c>
      <c r="Q28">
        <f t="shared" si="4"/>
        <v>1016.69</v>
      </c>
      <c r="R28">
        <f t="shared" si="5"/>
        <v>119.43</v>
      </c>
      <c r="S28">
        <f t="shared" si="6"/>
        <v>3460.52</v>
      </c>
      <c r="T28">
        <f t="shared" si="7"/>
        <v>0</v>
      </c>
      <c r="U28">
        <f t="shared" si="8"/>
        <v>401.46</v>
      </c>
      <c r="V28">
        <f t="shared" si="9"/>
        <v>10.12</v>
      </c>
      <c r="W28">
        <f t="shared" si="10"/>
        <v>0</v>
      </c>
      <c r="X28">
        <f t="shared" si="11"/>
        <v>4295.94</v>
      </c>
      <c r="Y28">
        <f t="shared" si="11"/>
        <v>2326.97</v>
      </c>
      <c r="AA28">
        <v>0</v>
      </c>
      <c r="AB28">
        <f t="shared" si="12"/>
        <v>4031.02</v>
      </c>
      <c r="AC28">
        <f t="shared" si="13"/>
        <v>3504.29</v>
      </c>
      <c r="AD28">
        <f t="shared" si="13"/>
        <v>119.61</v>
      </c>
      <c r="AE28">
        <f>(AN28*1*1*1*1*1*1*1*1*1*1*1*1*1*1*1*1*1*1*1*1*1*1*1*1*1*1*1*1)</f>
        <v>14.05</v>
      </c>
      <c r="AF28">
        <f>(AO28*1*1*1*1*1*1*1*1*1*1*1*1*1*1*1*1*1*1*1*1*1*1*1*1*1*1*1*1)</f>
        <v>407.12</v>
      </c>
      <c r="AG28">
        <f t="shared" si="15"/>
        <v>0</v>
      </c>
      <c r="AH28">
        <f>(AQ28*1*1*1*1*1*1*1*1*1*1*1*1*1*1*1*1*1*1*1*1*1*1*1*1*1*1*1)</f>
        <v>47.23</v>
      </c>
      <c r="AI28">
        <f>(AR28*1*1*1*1*1*1*1*1*1*1*1*1*1*1*1*1*1*1*1*1*1*1*1*1*1*1*1)</f>
        <v>1.19</v>
      </c>
      <c r="AJ28">
        <f t="shared" si="17"/>
        <v>0</v>
      </c>
      <c r="AK28">
        <v>4031.02</v>
      </c>
      <c r="AL28">
        <v>3504.29</v>
      </c>
      <c r="AM28">
        <v>119.61</v>
      </c>
      <c r="AN28">
        <v>14.05</v>
      </c>
      <c r="AO28">
        <v>407.12</v>
      </c>
      <c r="AP28">
        <v>0</v>
      </c>
      <c r="AQ28">
        <v>47.23</v>
      </c>
      <c r="AR28">
        <v>1.19</v>
      </c>
      <c r="AS28">
        <v>0</v>
      </c>
      <c r="AT28">
        <v>120</v>
      </c>
      <c r="AU28">
        <v>65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1</v>
      </c>
      <c r="BJ28" t="s">
        <v>36</v>
      </c>
      <c r="BM28">
        <v>18</v>
      </c>
      <c r="BN28">
        <v>0</v>
      </c>
      <c r="BP28">
        <v>0</v>
      </c>
      <c r="BQ28">
        <v>2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CF28">
        <v>0</v>
      </c>
      <c r="CG28">
        <v>0</v>
      </c>
      <c r="CM28">
        <v>0</v>
      </c>
      <c r="CO28">
        <v>0</v>
      </c>
      <c r="CP28">
        <f t="shared" si="18"/>
        <v>34263.68</v>
      </c>
      <c r="CQ28">
        <f t="shared" si="19"/>
        <v>3504.29</v>
      </c>
      <c r="CR28">
        <f t="shared" si="20"/>
        <v>119.61</v>
      </c>
      <c r="CS28">
        <f t="shared" si="21"/>
        <v>14.05</v>
      </c>
      <c r="CT28">
        <f t="shared" si="22"/>
        <v>407.12</v>
      </c>
      <c r="CU28">
        <f t="shared" si="23"/>
        <v>0</v>
      </c>
      <c r="CV28">
        <f t="shared" si="23"/>
        <v>47.23</v>
      </c>
      <c r="CW28">
        <f t="shared" si="23"/>
        <v>1.19</v>
      </c>
      <c r="CX28">
        <f t="shared" si="23"/>
        <v>0</v>
      </c>
      <c r="CY28">
        <f>((((S28+R28)*AT28)/100)*IF((1=1),1,0.6)*IF((0=0),1,1.2)*IF((1=1),1,0.9)*IF((1=1),1,0.7))</f>
        <v>4295.94</v>
      </c>
      <c r="CZ28">
        <f>((((S28+R28)*AU28)/100)*IF((1=1),1,0.9)*1)</f>
        <v>2326.9675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1005</v>
      </c>
      <c r="DV28" t="s">
        <v>18</v>
      </c>
      <c r="DW28" t="s">
        <v>37</v>
      </c>
      <c r="DX28">
        <v>100</v>
      </c>
      <c r="EE28">
        <v>4020346</v>
      </c>
      <c r="EF28">
        <v>2</v>
      </c>
      <c r="EG28" t="s">
        <v>38</v>
      </c>
      <c r="EH28">
        <v>17</v>
      </c>
      <c r="EI28" t="s">
        <v>22</v>
      </c>
      <c r="EJ28">
        <v>1</v>
      </c>
      <c r="EK28">
        <v>18</v>
      </c>
      <c r="EL28" t="s">
        <v>22</v>
      </c>
      <c r="EM28" t="s">
        <v>39</v>
      </c>
      <c r="ET28">
        <v>8.5</v>
      </c>
      <c r="EU28">
        <v>2</v>
      </c>
    </row>
    <row r="29" spans="1:151" ht="12.75">
      <c r="A29">
        <v>17</v>
      </c>
      <c r="B29">
        <v>1</v>
      </c>
      <c r="C29">
        <f>ROW(SmtRes!A38)</f>
        <v>38</v>
      </c>
      <c r="E29">
        <v>8</v>
      </c>
      <c r="F29" t="s">
        <v>40</v>
      </c>
      <c r="G29" t="s">
        <v>41</v>
      </c>
      <c r="H29" t="s">
        <v>32</v>
      </c>
      <c r="I29">
        <v>0.6</v>
      </c>
      <c r="J29">
        <v>0</v>
      </c>
      <c r="O29">
        <f t="shared" si="2"/>
        <v>470.55</v>
      </c>
      <c r="P29">
        <f t="shared" si="3"/>
        <v>297.02</v>
      </c>
      <c r="Q29">
        <f t="shared" si="4"/>
        <v>6.56</v>
      </c>
      <c r="R29">
        <f t="shared" si="5"/>
        <v>1.28</v>
      </c>
      <c r="S29">
        <f t="shared" si="6"/>
        <v>166.97</v>
      </c>
      <c r="T29">
        <f t="shared" si="7"/>
        <v>0</v>
      </c>
      <c r="U29">
        <f t="shared" si="8"/>
        <v>19.1</v>
      </c>
      <c r="V29">
        <f t="shared" si="9"/>
        <v>0.11</v>
      </c>
      <c r="W29">
        <f t="shared" si="10"/>
        <v>0</v>
      </c>
      <c r="X29">
        <f t="shared" si="11"/>
        <v>144.7</v>
      </c>
      <c r="Y29">
        <f t="shared" si="11"/>
        <v>117.78</v>
      </c>
      <c r="AA29">
        <v>0</v>
      </c>
      <c r="AB29">
        <f t="shared" si="12"/>
        <v>784.26</v>
      </c>
      <c r="AC29">
        <f t="shared" si="13"/>
        <v>495.04</v>
      </c>
      <c r="AD29">
        <f t="shared" si="13"/>
        <v>10.94</v>
      </c>
      <c r="AE29">
        <f>(AN29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2.13</v>
      </c>
      <c r="AF29">
        <f>(AO29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278.28</v>
      </c>
      <c r="AG29">
        <f t="shared" si="15"/>
        <v>0</v>
      </c>
      <c r="AH29">
        <f>(AQ29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31.84</v>
      </c>
      <c r="AI29">
        <f>(AR29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0.18</v>
      </c>
      <c r="AJ29">
        <f t="shared" si="17"/>
        <v>0</v>
      </c>
      <c r="AK29">
        <v>784.26</v>
      </c>
      <c r="AL29">
        <v>495.04</v>
      </c>
      <c r="AM29">
        <v>10.94</v>
      </c>
      <c r="AN29">
        <v>2.13</v>
      </c>
      <c r="AO29">
        <v>278.28</v>
      </c>
      <c r="AP29">
        <v>0</v>
      </c>
      <c r="AQ29">
        <v>31.84</v>
      </c>
      <c r="AR29">
        <v>0.18</v>
      </c>
      <c r="AS29">
        <v>0</v>
      </c>
      <c r="AT29">
        <v>86</v>
      </c>
      <c r="AU29">
        <v>70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1</v>
      </c>
      <c r="BJ29" t="s">
        <v>42</v>
      </c>
      <c r="BM29">
        <v>213</v>
      </c>
      <c r="BN29">
        <v>0</v>
      </c>
      <c r="BP29">
        <v>0</v>
      </c>
      <c r="BQ29">
        <v>6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CF29">
        <v>0</v>
      </c>
      <c r="CG29">
        <v>0</v>
      </c>
      <c r="CM29">
        <v>0</v>
      </c>
      <c r="CO29">
        <v>0</v>
      </c>
      <c r="CP29">
        <f t="shared" si="18"/>
        <v>470.54999999999995</v>
      </c>
      <c r="CQ29">
        <f t="shared" si="19"/>
        <v>495.04</v>
      </c>
      <c r="CR29">
        <f t="shared" si="20"/>
        <v>10.94</v>
      </c>
      <c r="CS29">
        <f t="shared" si="21"/>
        <v>2.13</v>
      </c>
      <c r="CT29">
        <f t="shared" si="22"/>
        <v>278.28</v>
      </c>
      <c r="CU29">
        <f t="shared" si="23"/>
        <v>0</v>
      </c>
      <c r="CV29">
        <f t="shared" si="23"/>
        <v>31.84</v>
      </c>
      <c r="CW29">
        <f t="shared" si="23"/>
        <v>0.18</v>
      </c>
      <c r="CX29">
        <f t="shared" si="23"/>
        <v>0</v>
      </c>
      <c r="CY29">
        <f>((((S29+R29)*AT29)/100)*IF((1=1),1,0.6)*IF((0=0),1,1.2)*IF((1=1),1,0.7))</f>
        <v>144.695</v>
      </c>
      <c r="CZ29">
        <f>((((S29+R29)*AU29)/100)*IF((1=1),1,0.9))</f>
        <v>117.775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1003</v>
      </c>
      <c r="DV29" t="s">
        <v>32</v>
      </c>
      <c r="DW29" t="s">
        <v>43</v>
      </c>
      <c r="DX29">
        <v>100</v>
      </c>
      <c r="EE29">
        <v>4020397</v>
      </c>
      <c r="EF29">
        <v>6</v>
      </c>
      <c r="EG29" t="s">
        <v>21</v>
      </c>
      <c r="EH29">
        <v>70</v>
      </c>
      <c r="EI29" t="s">
        <v>44</v>
      </c>
      <c r="EJ29">
        <v>1</v>
      </c>
      <c r="EK29">
        <v>213</v>
      </c>
      <c r="EL29" t="s">
        <v>44</v>
      </c>
      <c r="EM29" t="s">
        <v>45</v>
      </c>
      <c r="ET29">
        <v>0.6</v>
      </c>
      <c r="EU29">
        <v>2</v>
      </c>
    </row>
    <row r="30" spans="1:151" ht="12.75">
      <c r="A30">
        <v>17</v>
      </c>
      <c r="B30">
        <v>1</v>
      </c>
      <c r="C30">
        <f>ROW(SmtRes!A46)</f>
        <v>46</v>
      </c>
      <c r="E30">
        <v>9</v>
      </c>
      <c r="F30" t="s">
        <v>46</v>
      </c>
      <c r="G30" t="s">
        <v>47</v>
      </c>
      <c r="H30" t="s">
        <v>48</v>
      </c>
      <c r="I30">
        <v>2.5</v>
      </c>
      <c r="J30">
        <v>0</v>
      </c>
      <c r="O30">
        <f t="shared" si="2"/>
        <v>5416.58</v>
      </c>
      <c r="P30">
        <f t="shared" si="3"/>
        <v>4300.75</v>
      </c>
      <c r="Q30">
        <f t="shared" si="4"/>
        <v>78.58</v>
      </c>
      <c r="R30">
        <f t="shared" si="5"/>
        <v>10.33</v>
      </c>
      <c r="S30">
        <f t="shared" si="6"/>
        <v>1037.25</v>
      </c>
      <c r="T30">
        <f t="shared" si="7"/>
        <v>0</v>
      </c>
      <c r="U30">
        <f t="shared" si="8"/>
        <v>106.28</v>
      </c>
      <c r="V30">
        <f t="shared" si="9"/>
        <v>0.88</v>
      </c>
      <c r="W30">
        <f t="shared" si="10"/>
        <v>0</v>
      </c>
      <c r="X30">
        <f t="shared" si="11"/>
        <v>1236.14</v>
      </c>
      <c r="Y30">
        <f t="shared" si="11"/>
        <v>659.98</v>
      </c>
      <c r="AA30">
        <v>0</v>
      </c>
      <c r="AB30">
        <f t="shared" si="12"/>
        <v>2166.63</v>
      </c>
      <c r="AC30">
        <f t="shared" si="13"/>
        <v>1720.3</v>
      </c>
      <c r="AD30">
        <f t="shared" si="13"/>
        <v>31.43</v>
      </c>
      <c r="AE30">
        <f>(AN30*1*1*1*1*1*1*1*1*1*1*1*1*1*1*1*1*1*1*1*1*1*1*1*1*1*1*1*1)</f>
        <v>4.13</v>
      </c>
      <c r="AF30">
        <f>(AO30*1*1*1*1*1*1*1*1*1*1*1*1*1*1*1*1*1*1*1*1*1*1*1*1*1*1*1*1)</f>
        <v>414.9</v>
      </c>
      <c r="AG30">
        <f t="shared" si="15"/>
        <v>0</v>
      </c>
      <c r="AH30">
        <f>(AQ30*1*1*1*1*1*1*1*1*1*1*1*1*1*1*1*1*1*1*1*1*1*1*1*1*1*1*1)</f>
        <v>42.51</v>
      </c>
      <c r="AI30">
        <f>(AR30*1*1*1*1*1*1*1*1*1*1*1*1*1*1*1*1*1*1*1*1*1*1*1*1*1*1*1)</f>
        <v>0.35</v>
      </c>
      <c r="AJ30">
        <f t="shared" si="17"/>
        <v>0</v>
      </c>
      <c r="AK30">
        <v>2166.63</v>
      </c>
      <c r="AL30">
        <v>1720.3</v>
      </c>
      <c r="AM30">
        <v>31.43</v>
      </c>
      <c r="AN30">
        <v>4.13</v>
      </c>
      <c r="AO30">
        <v>414.9</v>
      </c>
      <c r="AP30">
        <v>0</v>
      </c>
      <c r="AQ30">
        <v>42.51</v>
      </c>
      <c r="AR30">
        <v>0.35</v>
      </c>
      <c r="AS30">
        <v>0</v>
      </c>
      <c r="AT30">
        <v>118</v>
      </c>
      <c r="AU30">
        <v>63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1</v>
      </c>
      <c r="BJ30" t="s">
        <v>49</v>
      </c>
      <c r="BM30">
        <v>16</v>
      </c>
      <c r="BN30">
        <v>0</v>
      </c>
      <c r="BP30">
        <v>0</v>
      </c>
      <c r="BQ30">
        <v>2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CF30">
        <v>0</v>
      </c>
      <c r="CG30">
        <v>0</v>
      </c>
      <c r="CM30">
        <v>0</v>
      </c>
      <c r="CO30">
        <v>0</v>
      </c>
      <c r="CP30">
        <f t="shared" si="18"/>
        <v>5416.58</v>
      </c>
      <c r="CQ30">
        <f t="shared" si="19"/>
        <v>1720.3</v>
      </c>
      <c r="CR30">
        <f t="shared" si="20"/>
        <v>31.43</v>
      </c>
      <c r="CS30">
        <f t="shared" si="21"/>
        <v>4.13</v>
      </c>
      <c r="CT30">
        <f t="shared" si="22"/>
        <v>414.9</v>
      </c>
      <c r="CU30">
        <f t="shared" si="23"/>
        <v>0</v>
      </c>
      <c r="CV30">
        <f t="shared" si="23"/>
        <v>42.51</v>
      </c>
      <c r="CW30">
        <f t="shared" si="23"/>
        <v>0.35</v>
      </c>
      <c r="CX30">
        <f t="shared" si="23"/>
        <v>0</v>
      </c>
      <c r="CY30">
        <f>((((S30+R30)*AT30)/100)*IF((1=1),1,0.6)*IF((0=0),1,1.2)*IF((1=1),1,0.9)*IF((1=1),1,0.7))</f>
        <v>1236.1444</v>
      </c>
      <c r="CZ30">
        <f>((((S30+R30)*AU30)/100)*IF((1=1),1,0.9)*1)</f>
        <v>659.9753999999999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1007</v>
      </c>
      <c r="DV30" t="s">
        <v>48</v>
      </c>
      <c r="DW30" t="s">
        <v>48</v>
      </c>
      <c r="DX30">
        <v>1</v>
      </c>
      <c r="EE30">
        <v>4020344</v>
      </c>
      <c r="EF30">
        <v>2</v>
      </c>
      <c r="EG30" t="s">
        <v>38</v>
      </c>
      <c r="EH30">
        <v>15</v>
      </c>
      <c r="EI30" t="s">
        <v>50</v>
      </c>
      <c r="EJ30">
        <v>1</v>
      </c>
      <c r="EK30">
        <v>16</v>
      </c>
      <c r="EL30" t="s">
        <v>50</v>
      </c>
      <c r="EM30" t="s">
        <v>51</v>
      </c>
      <c r="ET30">
        <v>2.5</v>
      </c>
      <c r="EU30">
        <v>2</v>
      </c>
    </row>
    <row r="32" spans="1:39" ht="12.75">
      <c r="A32" s="2">
        <v>51</v>
      </c>
      <c r="B32" s="2">
        <f>B20</f>
        <v>1</v>
      </c>
      <c r="C32" s="2">
        <f>A20</f>
        <v>3</v>
      </c>
      <c r="D32" s="2">
        <f>ROW(A20)</f>
        <v>20</v>
      </c>
      <c r="E32" s="2"/>
      <c r="F32" s="2" t="str">
        <f>IF(F20&lt;&gt;"",F20,"")</f>
        <v>Новая локальная смета</v>
      </c>
      <c r="G32" s="2" t="str">
        <f>IF(G20&lt;&gt;"",G20,"")</f>
        <v>Новая локальная смета</v>
      </c>
      <c r="H32" s="2"/>
      <c r="I32" s="2"/>
      <c r="J32" s="2"/>
      <c r="K32" s="2"/>
      <c r="L32" s="2"/>
      <c r="M32" s="2"/>
      <c r="N32" s="2"/>
      <c r="O32" s="2">
        <f aca="true" t="shared" si="24" ref="O32:Y32">ROUND(AB32,2)</f>
        <v>46013.82</v>
      </c>
      <c r="P32" s="2">
        <f t="shared" si="24"/>
        <v>38043.77</v>
      </c>
      <c r="Q32" s="2">
        <f t="shared" si="24"/>
        <v>1134.17</v>
      </c>
      <c r="R32" s="2">
        <f t="shared" si="24"/>
        <v>134.94</v>
      </c>
      <c r="S32" s="2">
        <f t="shared" si="24"/>
        <v>6835.88</v>
      </c>
      <c r="T32" s="2">
        <f t="shared" si="24"/>
        <v>0</v>
      </c>
      <c r="U32" s="2">
        <f t="shared" si="24"/>
        <v>800.94</v>
      </c>
      <c r="V32" s="2">
        <f t="shared" si="24"/>
        <v>11.48</v>
      </c>
      <c r="W32" s="2">
        <f t="shared" si="24"/>
        <v>0</v>
      </c>
      <c r="X32" s="2">
        <f t="shared" si="24"/>
        <v>7482.06</v>
      </c>
      <c r="Y32" s="2">
        <f t="shared" si="24"/>
        <v>4518.51</v>
      </c>
      <c r="Z32" s="2"/>
      <c r="AA32" s="2"/>
      <c r="AB32" s="2">
        <f>ROUND(SUMIF(AA24:AA30,"=0",O24:O30),2)</f>
        <v>46013.82</v>
      </c>
      <c r="AC32" s="2">
        <f>ROUND(SUMIF(AA24:AA30,"=0",P24:P30),2)</f>
        <v>38043.77</v>
      </c>
      <c r="AD32" s="2">
        <f>ROUND(SUMIF(AA24:AA30,"=0",Q24:Q30),2)</f>
        <v>1134.17</v>
      </c>
      <c r="AE32" s="2">
        <f>ROUND(SUMIF(AA24:AA30,"=0",R24:R30),2)</f>
        <v>134.94</v>
      </c>
      <c r="AF32" s="2">
        <f>ROUND(SUMIF(AA24:AA30,"=0",S24:S30),2)</f>
        <v>6835.88</v>
      </c>
      <c r="AG32" s="2">
        <f>ROUND(SUMIF(AA24:AA30,"=0",T24:T30),2)</f>
        <v>0</v>
      </c>
      <c r="AH32" s="2">
        <f>ROUND(SUMIF(AA24:AA30,"=0",U24:U30),2)</f>
        <v>800.94</v>
      </c>
      <c r="AI32" s="2">
        <f>ROUND(SUMIF(AA24:AA30,"=0",V24:V30),2)</f>
        <v>11.48</v>
      </c>
      <c r="AJ32" s="2">
        <f>ROUND(SUMIF(AA24:AA30,"=0",W24:W30),2)</f>
        <v>0</v>
      </c>
      <c r="AK32" s="2">
        <f>ROUND(SUMIF(AA24:AA30,"=0",X24:X30),2)</f>
        <v>7482.06</v>
      </c>
      <c r="AL32" s="2">
        <f>ROUND(SUMIF(AA24:AA30,"=0",Y24:Y30),2)</f>
        <v>4518.51</v>
      </c>
      <c r="AM32" s="2">
        <v>0</v>
      </c>
    </row>
    <row r="34" spans="1:14" ht="12.75">
      <c r="A34" s="3">
        <v>50</v>
      </c>
      <c r="B34" s="3">
        <v>0</v>
      </c>
      <c r="C34" s="3">
        <v>0</v>
      </c>
      <c r="D34" s="3">
        <v>1</v>
      </c>
      <c r="E34" s="3">
        <v>0</v>
      </c>
      <c r="F34" s="3">
        <f>Source!O32</f>
        <v>46013.82</v>
      </c>
      <c r="G34" s="3" t="s">
        <v>52</v>
      </c>
      <c r="H34" s="3" t="s">
        <v>53</v>
      </c>
      <c r="I34" s="3"/>
      <c r="J34" s="3"/>
      <c r="K34" s="3">
        <v>201</v>
      </c>
      <c r="L34" s="3">
        <v>1</v>
      </c>
      <c r="M34" s="3">
        <v>3</v>
      </c>
      <c r="N34" s="3" t="s">
        <v>6</v>
      </c>
    </row>
    <row r="35" spans="1:14" ht="12.75">
      <c r="A35" s="3">
        <v>50</v>
      </c>
      <c r="B35" s="3">
        <v>0</v>
      </c>
      <c r="C35" s="3">
        <v>0</v>
      </c>
      <c r="D35" s="3">
        <v>1</v>
      </c>
      <c r="E35" s="3">
        <v>202</v>
      </c>
      <c r="F35" s="3">
        <f>Source!P32</f>
        <v>38043.77</v>
      </c>
      <c r="G35" s="3" t="s">
        <v>54</v>
      </c>
      <c r="H35" s="3" t="s">
        <v>55</v>
      </c>
      <c r="I35" s="3"/>
      <c r="J35" s="3"/>
      <c r="K35" s="3">
        <v>202</v>
      </c>
      <c r="L35" s="3">
        <v>2</v>
      </c>
      <c r="M35" s="3">
        <v>3</v>
      </c>
      <c r="N35" s="3" t="s">
        <v>6</v>
      </c>
    </row>
    <row r="36" spans="1:14" ht="12.75">
      <c r="A36" s="3">
        <v>50</v>
      </c>
      <c r="B36" s="3">
        <v>0</v>
      </c>
      <c r="C36" s="3">
        <v>0</v>
      </c>
      <c r="D36" s="3">
        <v>1</v>
      </c>
      <c r="E36" s="3">
        <v>203</v>
      </c>
      <c r="F36" s="3">
        <f>Source!Q32</f>
        <v>1134.17</v>
      </c>
      <c r="G36" s="3" t="s">
        <v>56</v>
      </c>
      <c r="H36" s="3" t="s">
        <v>57</v>
      </c>
      <c r="I36" s="3"/>
      <c r="J36" s="3"/>
      <c r="K36" s="3">
        <v>203</v>
      </c>
      <c r="L36" s="3">
        <v>3</v>
      </c>
      <c r="M36" s="3">
        <v>3</v>
      </c>
      <c r="N36" s="3" t="s">
        <v>6</v>
      </c>
    </row>
    <row r="37" spans="1:14" ht="12.75">
      <c r="A37" s="3">
        <v>50</v>
      </c>
      <c r="B37" s="3">
        <v>0</v>
      </c>
      <c r="C37" s="3">
        <v>0</v>
      </c>
      <c r="D37" s="3">
        <v>1</v>
      </c>
      <c r="E37" s="3">
        <v>204</v>
      </c>
      <c r="F37" s="3">
        <f>Source!R32</f>
        <v>134.94</v>
      </c>
      <c r="G37" s="3" t="s">
        <v>58</v>
      </c>
      <c r="H37" s="3" t="s">
        <v>59</v>
      </c>
      <c r="I37" s="3"/>
      <c r="J37" s="3"/>
      <c r="K37" s="3">
        <v>204</v>
      </c>
      <c r="L37" s="3">
        <v>4</v>
      </c>
      <c r="M37" s="3">
        <v>3</v>
      </c>
      <c r="N37" s="3" t="s">
        <v>6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205</v>
      </c>
      <c r="F38" s="3">
        <f>Source!S32</f>
        <v>6835.88</v>
      </c>
      <c r="G38" s="3" t="s">
        <v>60</v>
      </c>
      <c r="H38" s="3" t="s">
        <v>61</v>
      </c>
      <c r="I38" s="3"/>
      <c r="J38" s="3"/>
      <c r="K38" s="3">
        <v>205</v>
      </c>
      <c r="L38" s="3">
        <v>5</v>
      </c>
      <c r="M38" s="3">
        <v>3</v>
      </c>
      <c r="N38" s="3" t="s">
        <v>6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206</v>
      </c>
      <c r="F39" s="3">
        <f>Source!T32</f>
        <v>0</v>
      </c>
      <c r="G39" s="3" t="s">
        <v>62</v>
      </c>
      <c r="H39" s="3" t="s">
        <v>63</v>
      </c>
      <c r="I39" s="3"/>
      <c r="J39" s="3"/>
      <c r="K39" s="3">
        <v>206</v>
      </c>
      <c r="L39" s="3">
        <v>6</v>
      </c>
      <c r="M39" s="3">
        <v>3</v>
      </c>
      <c r="N39" s="3" t="s">
        <v>6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207</v>
      </c>
      <c r="F40" s="3">
        <f>Source!U32</f>
        <v>800.94</v>
      </c>
      <c r="G40" s="3" t="s">
        <v>64</v>
      </c>
      <c r="H40" s="3" t="s">
        <v>65</v>
      </c>
      <c r="I40" s="3"/>
      <c r="J40" s="3"/>
      <c r="K40" s="3">
        <v>207</v>
      </c>
      <c r="L40" s="3">
        <v>7</v>
      </c>
      <c r="M40" s="3">
        <v>3</v>
      </c>
      <c r="N40" s="3" t="s">
        <v>6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208</v>
      </c>
      <c r="F41" s="3">
        <f>Source!V32</f>
        <v>11.48</v>
      </c>
      <c r="G41" s="3" t="s">
        <v>66</v>
      </c>
      <c r="H41" s="3" t="s">
        <v>67</v>
      </c>
      <c r="I41" s="3"/>
      <c r="J41" s="3"/>
      <c r="K41" s="3">
        <v>208</v>
      </c>
      <c r="L41" s="3">
        <v>8</v>
      </c>
      <c r="M41" s="3">
        <v>3</v>
      </c>
      <c r="N41" s="3" t="s">
        <v>6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209</v>
      </c>
      <c r="F42" s="3">
        <f>Source!W32</f>
        <v>0</v>
      </c>
      <c r="G42" s="3" t="s">
        <v>68</v>
      </c>
      <c r="H42" s="3" t="s">
        <v>69</v>
      </c>
      <c r="I42" s="3"/>
      <c r="J42" s="3"/>
      <c r="K42" s="3">
        <v>209</v>
      </c>
      <c r="L42" s="3">
        <v>9</v>
      </c>
      <c r="M42" s="3">
        <v>3</v>
      </c>
      <c r="N42" s="3" t="s">
        <v>6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0</v>
      </c>
      <c r="F43" s="3">
        <f>Source!X32</f>
        <v>7482.06</v>
      </c>
      <c r="G43" s="3" t="s">
        <v>70</v>
      </c>
      <c r="H43" s="3" t="s">
        <v>71</v>
      </c>
      <c r="I43" s="3"/>
      <c r="J43" s="3"/>
      <c r="K43" s="3">
        <v>210</v>
      </c>
      <c r="L43" s="3">
        <v>10</v>
      </c>
      <c r="M43" s="3">
        <v>3</v>
      </c>
      <c r="N43" s="3" t="s">
        <v>6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0</v>
      </c>
      <c r="F44" s="3">
        <f>Source!Y32</f>
        <v>4518.51</v>
      </c>
      <c r="G44" s="3" t="s">
        <v>72</v>
      </c>
      <c r="H44" s="3" t="s">
        <v>73</v>
      </c>
      <c r="I44" s="3"/>
      <c r="J44" s="3"/>
      <c r="K44" s="3">
        <v>211</v>
      </c>
      <c r="L44" s="3">
        <v>11</v>
      </c>
      <c r="M44" s="3">
        <v>3</v>
      </c>
      <c r="N44" s="3" t="s">
        <v>6</v>
      </c>
    </row>
    <row r="45" spans="1:14" ht="12.75">
      <c r="A45" s="3">
        <v>50</v>
      </c>
      <c r="B45" s="3">
        <v>1</v>
      </c>
      <c r="C45" s="3">
        <v>0</v>
      </c>
      <c r="D45" s="3">
        <v>2</v>
      </c>
      <c r="E45" s="3">
        <v>201</v>
      </c>
      <c r="F45" s="3">
        <f>ROUND(ROUND(Source!F34,0),2)</f>
        <v>46014</v>
      </c>
      <c r="G45" s="3" t="s">
        <v>74</v>
      </c>
      <c r="H45" s="3" t="s">
        <v>75</v>
      </c>
      <c r="I45" s="3"/>
      <c r="J45" s="3"/>
      <c r="K45" s="3">
        <v>212</v>
      </c>
      <c r="L45" s="3">
        <v>12</v>
      </c>
      <c r="M45" s="3">
        <v>0</v>
      </c>
      <c r="N45" s="3" t="s">
        <v>6</v>
      </c>
    </row>
    <row r="46" spans="1:14" ht="12.75">
      <c r="A46" s="3">
        <v>50</v>
      </c>
      <c r="B46" s="3">
        <v>1</v>
      </c>
      <c r="C46" s="3">
        <v>0</v>
      </c>
      <c r="D46" s="3">
        <v>2</v>
      </c>
      <c r="E46" s="3">
        <v>210</v>
      </c>
      <c r="F46" s="3">
        <f>ROUND(ROUND(Source!F43,0),2)</f>
        <v>7482</v>
      </c>
      <c r="G46" s="3" t="s">
        <v>76</v>
      </c>
      <c r="H46" s="3" t="s">
        <v>71</v>
      </c>
      <c r="I46" s="3"/>
      <c r="J46" s="3"/>
      <c r="K46" s="3">
        <v>212</v>
      </c>
      <c r="L46" s="3">
        <v>13</v>
      </c>
      <c r="M46" s="3">
        <v>0</v>
      </c>
      <c r="N46" s="3" t="s">
        <v>6</v>
      </c>
    </row>
    <row r="47" spans="1:14" ht="12.75">
      <c r="A47" s="3">
        <v>50</v>
      </c>
      <c r="B47" s="3">
        <v>1</v>
      </c>
      <c r="C47" s="3">
        <v>0</v>
      </c>
      <c r="D47" s="3">
        <v>2</v>
      </c>
      <c r="E47" s="3">
        <v>211</v>
      </c>
      <c r="F47" s="3">
        <f>ROUND(ROUND(Source!F44,0),2)</f>
        <v>4519</v>
      </c>
      <c r="G47" s="3" t="s">
        <v>77</v>
      </c>
      <c r="H47" s="3" t="s">
        <v>73</v>
      </c>
      <c r="I47" s="3"/>
      <c r="J47" s="3"/>
      <c r="K47" s="3">
        <v>212</v>
      </c>
      <c r="L47" s="3">
        <v>14</v>
      </c>
      <c r="M47" s="3">
        <v>0</v>
      </c>
      <c r="N47" s="3" t="s">
        <v>6</v>
      </c>
    </row>
    <row r="48" spans="1:14" ht="12.75">
      <c r="A48" s="3">
        <v>50</v>
      </c>
      <c r="B48" s="3">
        <v>1</v>
      </c>
      <c r="C48" s="3">
        <v>0</v>
      </c>
      <c r="D48" s="3">
        <v>2</v>
      </c>
      <c r="E48" s="3">
        <v>0</v>
      </c>
      <c r="F48" s="3">
        <f>ROUND(Source!F45+Source!F46+Source!F47,2)</f>
        <v>58015</v>
      </c>
      <c r="G48" s="3" t="s">
        <v>78</v>
      </c>
      <c r="H48" s="3" t="s">
        <v>79</v>
      </c>
      <c r="I48" s="3"/>
      <c r="J48" s="3"/>
      <c r="K48" s="3">
        <v>212</v>
      </c>
      <c r="L48" s="3">
        <v>15</v>
      </c>
      <c r="M48" s="3">
        <v>0</v>
      </c>
      <c r="N48" s="3" t="s">
        <v>6</v>
      </c>
    </row>
    <row r="50" spans="1:39" ht="12.75">
      <c r="A50" s="2">
        <v>51</v>
      </c>
      <c r="B50" s="2">
        <f>B12</f>
        <v>1</v>
      </c>
      <c r="C50" s="2">
        <f>A12</f>
        <v>1</v>
      </c>
      <c r="D50" s="2">
        <f>ROW(A12)</f>
        <v>12</v>
      </c>
      <c r="E50" s="2"/>
      <c r="F50" s="2" t="str">
        <f>IF(F12&lt;&gt;"",F12,"")</f>
        <v>Новый объект</v>
      </c>
      <c r="G50" s="2" t="str">
        <f>IF(G12&lt;&gt;"",G12,"")</f>
        <v>Ремонт кровли МДОУ детского сда общеразвивающего вида " Солнышко " в с.Рязаново</v>
      </c>
      <c r="H50" s="2"/>
      <c r="I50" s="2"/>
      <c r="J50" s="2"/>
      <c r="K50" s="2"/>
      <c r="L50" s="2"/>
      <c r="M50" s="2"/>
      <c r="N50" s="2"/>
      <c r="O50" s="2">
        <f aca="true" t="shared" si="25" ref="O50:Y50">ROUND(O32,2)</f>
        <v>46013.82</v>
      </c>
      <c r="P50" s="2">
        <f t="shared" si="25"/>
        <v>38043.77</v>
      </c>
      <c r="Q50" s="2">
        <f t="shared" si="25"/>
        <v>1134.17</v>
      </c>
      <c r="R50" s="2">
        <f t="shared" si="25"/>
        <v>134.94</v>
      </c>
      <c r="S50" s="2">
        <f t="shared" si="25"/>
        <v>6835.88</v>
      </c>
      <c r="T50" s="2">
        <f t="shared" si="25"/>
        <v>0</v>
      </c>
      <c r="U50" s="2">
        <f t="shared" si="25"/>
        <v>800.94</v>
      </c>
      <c r="V50" s="2">
        <f t="shared" si="25"/>
        <v>11.48</v>
      </c>
      <c r="W50" s="2">
        <f t="shared" si="25"/>
        <v>0</v>
      </c>
      <c r="X50" s="2">
        <f t="shared" si="25"/>
        <v>7482.06</v>
      </c>
      <c r="Y50" s="2">
        <f t="shared" si="25"/>
        <v>4518.51</v>
      </c>
      <c r="Z50" s="2"/>
      <c r="AA50" s="2"/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201</v>
      </c>
      <c r="F52" s="3">
        <f>Source!O50</f>
        <v>46013.82</v>
      </c>
      <c r="G52" s="3" t="s">
        <v>52</v>
      </c>
      <c r="H52" s="3" t="s">
        <v>53</v>
      </c>
      <c r="I52" s="3"/>
      <c r="J52" s="3"/>
      <c r="K52" s="3">
        <v>201</v>
      </c>
      <c r="L52" s="3">
        <v>1</v>
      </c>
      <c r="M52" s="3">
        <v>3</v>
      </c>
      <c r="N52" s="3" t="s">
        <v>6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202</v>
      </c>
      <c r="F53" s="3">
        <f>Source!P50</f>
        <v>38043.77</v>
      </c>
      <c r="G53" s="3" t="s">
        <v>54</v>
      </c>
      <c r="H53" s="3" t="s">
        <v>55</v>
      </c>
      <c r="I53" s="3"/>
      <c r="J53" s="3"/>
      <c r="K53" s="3">
        <v>202</v>
      </c>
      <c r="L53" s="3">
        <v>2</v>
      </c>
      <c r="M53" s="3">
        <v>3</v>
      </c>
      <c r="N53" s="3" t="s">
        <v>6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203</v>
      </c>
      <c r="F54" s="3">
        <f>Source!Q50</f>
        <v>1134.17</v>
      </c>
      <c r="G54" s="3" t="s">
        <v>56</v>
      </c>
      <c r="H54" s="3" t="s">
        <v>57</v>
      </c>
      <c r="I54" s="3"/>
      <c r="J54" s="3"/>
      <c r="K54" s="3">
        <v>203</v>
      </c>
      <c r="L54" s="3">
        <v>3</v>
      </c>
      <c r="M54" s="3">
        <v>3</v>
      </c>
      <c r="N54" s="3" t="s">
        <v>6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204</v>
      </c>
      <c r="F55" s="3">
        <f>Source!R50</f>
        <v>134.94</v>
      </c>
      <c r="G55" s="3" t="s">
        <v>58</v>
      </c>
      <c r="H55" s="3" t="s">
        <v>59</v>
      </c>
      <c r="I55" s="3"/>
      <c r="J55" s="3"/>
      <c r="K55" s="3">
        <v>204</v>
      </c>
      <c r="L55" s="3">
        <v>4</v>
      </c>
      <c r="M55" s="3">
        <v>3</v>
      </c>
      <c r="N55" s="3" t="s">
        <v>6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205</v>
      </c>
      <c r="F56" s="3">
        <f>Source!S50</f>
        <v>6835.88</v>
      </c>
      <c r="G56" s="3" t="s">
        <v>60</v>
      </c>
      <c r="H56" s="3" t="s">
        <v>61</v>
      </c>
      <c r="I56" s="3"/>
      <c r="J56" s="3"/>
      <c r="K56" s="3">
        <v>205</v>
      </c>
      <c r="L56" s="3">
        <v>5</v>
      </c>
      <c r="M56" s="3">
        <v>3</v>
      </c>
      <c r="N56" s="3" t="s">
        <v>6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206</v>
      </c>
      <c r="F57" s="3">
        <f>Source!T50</f>
        <v>0</v>
      </c>
      <c r="G57" s="3" t="s">
        <v>62</v>
      </c>
      <c r="H57" s="3" t="s">
        <v>63</v>
      </c>
      <c r="I57" s="3"/>
      <c r="J57" s="3"/>
      <c r="K57" s="3">
        <v>206</v>
      </c>
      <c r="L57" s="3">
        <v>6</v>
      </c>
      <c r="M57" s="3">
        <v>3</v>
      </c>
      <c r="N57" s="3" t="s">
        <v>6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207</v>
      </c>
      <c r="F58" s="3">
        <f>Source!U50</f>
        <v>800.94</v>
      </c>
      <c r="G58" s="3" t="s">
        <v>64</v>
      </c>
      <c r="H58" s="3" t="s">
        <v>65</v>
      </c>
      <c r="I58" s="3"/>
      <c r="J58" s="3"/>
      <c r="K58" s="3">
        <v>207</v>
      </c>
      <c r="L58" s="3">
        <v>7</v>
      </c>
      <c r="M58" s="3">
        <v>3</v>
      </c>
      <c r="N58" s="3" t="s">
        <v>6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208</v>
      </c>
      <c r="F59" s="3">
        <f>Source!V50</f>
        <v>11.48</v>
      </c>
      <c r="G59" s="3" t="s">
        <v>66</v>
      </c>
      <c r="H59" s="3" t="s">
        <v>67</v>
      </c>
      <c r="I59" s="3"/>
      <c r="J59" s="3"/>
      <c r="K59" s="3">
        <v>208</v>
      </c>
      <c r="L59" s="3">
        <v>8</v>
      </c>
      <c r="M59" s="3">
        <v>3</v>
      </c>
      <c r="N59" s="3" t="s">
        <v>6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209</v>
      </c>
      <c r="F60" s="3">
        <f>Source!W50</f>
        <v>0</v>
      </c>
      <c r="G60" s="3" t="s">
        <v>68</v>
      </c>
      <c r="H60" s="3" t="s">
        <v>69</v>
      </c>
      <c r="I60" s="3"/>
      <c r="J60" s="3"/>
      <c r="K60" s="3">
        <v>209</v>
      </c>
      <c r="L60" s="3">
        <v>9</v>
      </c>
      <c r="M60" s="3">
        <v>3</v>
      </c>
      <c r="N60" s="3" t="s">
        <v>6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210</v>
      </c>
      <c r="F61" s="3">
        <f>Source!X50</f>
        <v>7482.06</v>
      </c>
      <c r="G61" s="3" t="s">
        <v>70</v>
      </c>
      <c r="H61" s="3" t="s">
        <v>71</v>
      </c>
      <c r="I61" s="3"/>
      <c r="J61" s="3"/>
      <c r="K61" s="3">
        <v>210</v>
      </c>
      <c r="L61" s="3">
        <v>10</v>
      </c>
      <c r="M61" s="3">
        <v>3</v>
      </c>
      <c r="N61" s="3" t="s">
        <v>6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211</v>
      </c>
      <c r="F62" s="3">
        <f>Source!Y50</f>
        <v>4518.51</v>
      </c>
      <c r="G62" s="3" t="s">
        <v>72</v>
      </c>
      <c r="H62" s="3" t="s">
        <v>73</v>
      </c>
      <c r="I62" s="3"/>
      <c r="J62" s="3"/>
      <c r="K62" s="3">
        <v>211</v>
      </c>
      <c r="L62" s="3">
        <v>11</v>
      </c>
      <c r="M62" s="3">
        <v>3</v>
      </c>
      <c r="N62" s="3" t="s">
        <v>6</v>
      </c>
    </row>
    <row r="65" spans="1:13" ht="12.75">
      <c r="A65">
        <v>70</v>
      </c>
      <c r="B65">
        <v>1</v>
      </c>
      <c r="D65">
        <v>0</v>
      </c>
      <c r="E65" t="s">
        <v>80</v>
      </c>
      <c r="F65" t="s">
        <v>81</v>
      </c>
      <c r="G65">
        <v>1</v>
      </c>
      <c r="H65">
        <v>0.85</v>
      </c>
      <c r="I65" t="s">
        <v>82</v>
      </c>
      <c r="J65">
        <v>0</v>
      </c>
      <c r="K65">
        <v>0</v>
      </c>
    </row>
    <row r="66" spans="1:13" ht="12.75">
      <c r="A66">
        <v>70</v>
      </c>
      <c r="B66">
        <v>1</v>
      </c>
      <c r="D66">
        <v>0</v>
      </c>
      <c r="E66" t="s">
        <v>83</v>
      </c>
      <c r="F66" t="s">
        <v>84</v>
      </c>
      <c r="G66">
        <v>1</v>
      </c>
      <c r="H66">
        <v>0.94</v>
      </c>
      <c r="I66" t="s">
        <v>85</v>
      </c>
      <c r="J66">
        <v>0</v>
      </c>
      <c r="K66">
        <v>0</v>
      </c>
    </row>
    <row r="67" spans="1:13" ht="12.75">
      <c r="A67">
        <v>70</v>
      </c>
      <c r="B67">
        <v>1</v>
      </c>
      <c r="D67">
        <v>1</v>
      </c>
      <c r="E67" t="s">
        <v>86</v>
      </c>
      <c r="F67" t="s">
        <v>87</v>
      </c>
      <c r="G67">
        <v>1</v>
      </c>
      <c r="H67">
        <v>1</v>
      </c>
      <c r="I67" t="s">
        <v>88</v>
      </c>
      <c r="J67">
        <v>0</v>
      </c>
      <c r="K67">
        <v>0</v>
      </c>
    </row>
    <row r="68" spans="1:13" ht="12.75">
      <c r="A68">
        <v>70</v>
      </c>
      <c r="B68">
        <v>1</v>
      </c>
      <c r="D68">
        <v>55</v>
      </c>
      <c r="E68" t="s">
        <v>89</v>
      </c>
      <c r="F68" t="s">
        <v>90</v>
      </c>
      <c r="G68">
        <v>1</v>
      </c>
      <c r="H68">
        <v>1</v>
      </c>
      <c r="I68" t="s">
        <v>91</v>
      </c>
      <c r="J68">
        <v>0</v>
      </c>
      <c r="K68">
        <v>0</v>
      </c>
    </row>
    <row r="69" spans="1:13" ht="12.75">
      <c r="A69">
        <v>70</v>
      </c>
      <c r="B69">
        <v>1</v>
      </c>
      <c r="D69">
        <v>0</v>
      </c>
      <c r="E69" t="s">
        <v>92</v>
      </c>
      <c r="F69" t="s">
        <v>93</v>
      </c>
      <c r="G69">
        <v>0</v>
      </c>
      <c r="H69">
        <v>0</v>
      </c>
      <c r="I69" t="s">
        <v>94</v>
      </c>
      <c r="J69">
        <v>0</v>
      </c>
      <c r="K69">
        <v>0</v>
      </c>
    </row>
    <row r="70" spans="1:13" ht="12.75">
      <c r="A70">
        <v>70</v>
      </c>
      <c r="B70">
        <v>1</v>
      </c>
      <c r="D70">
        <v>52</v>
      </c>
      <c r="E70" t="s">
        <v>95</v>
      </c>
      <c r="F70" t="s">
        <v>96</v>
      </c>
      <c r="G70">
        <v>1</v>
      </c>
      <c r="H70">
        <v>1</v>
      </c>
      <c r="I70" t="s">
        <v>97</v>
      </c>
      <c r="J70">
        <v>0</v>
      </c>
      <c r="K70">
        <v>0</v>
      </c>
    </row>
    <row r="71" spans="1:13" ht="12.75">
      <c r="A71">
        <v>70</v>
      </c>
      <c r="B71">
        <v>1</v>
      </c>
      <c r="D71">
        <v>56</v>
      </c>
      <c r="E71" t="s">
        <v>98</v>
      </c>
      <c r="F71" t="s">
        <v>99</v>
      </c>
      <c r="G71">
        <v>1</v>
      </c>
      <c r="H71">
        <v>1</v>
      </c>
      <c r="I71" t="s">
        <v>100</v>
      </c>
      <c r="J71">
        <v>0</v>
      </c>
      <c r="K71">
        <v>0</v>
      </c>
    </row>
    <row r="72" spans="1:13" ht="12.75">
      <c r="A72">
        <v>70</v>
      </c>
      <c r="B72">
        <v>1</v>
      </c>
      <c r="D72">
        <v>53</v>
      </c>
      <c r="E72" t="s">
        <v>101</v>
      </c>
      <c r="F72" t="s">
        <v>102</v>
      </c>
      <c r="G72">
        <v>0</v>
      </c>
      <c r="H72">
        <v>0</v>
      </c>
      <c r="I72" t="s">
        <v>103</v>
      </c>
      <c r="J72">
        <v>0</v>
      </c>
      <c r="K72">
        <v>0</v>
      </c>
    </row>
    <row r="73" spans="1:13" ht="12.75">
      <c r="A73">
        <v>70</v>
      </c>
      <c r="B73">
        <v>1</v>
      </c>
      <c r="D73">
        <v>24</v>
      </c>
      <c r="E73" t="s">
        <v>104</v>
      </c>
      <c r="F73" t="s">
        <v>105</v>
      </c>
      <c r="G73">
        <v>1</v>
      </c>
      <c r="H73">
        <v>1.68</v>
      </c>
      <c r="I73" t="s">
        <v>106</v>
      </c>
      <c r="J73">
        <v>0</v>
      </c>
      <c r="K73">
        <v>0</v>
      </c>
    </row>
    <row r="74" spans="1:13" ht="12.75">
      <c r="A74">
        <v>70</v>
      </c>
      <c r="B74">
        <v>1</v>
      </c>
      <c r="D74">
        <v>25</v>
      </c>
      <c r="E74" t="s">
        <v>107</v>
      </c>
      <c r="F74" t="s">
        <v>108</v>
      </c>
      <c r="G74">
        <v>1</v>
      </c>
      <c r="H74">
        <v>2.05</v>
      </c>
      <c r="I74" t="s">
        <v>109</v>
      </c>
      <c r="J74">
        <v>0</v>
      </c>
      <c r="K74">
        <v>0</v>
      </c>
    </row>
    <row r="75" spans="1:13" ht="12.75">
      <c r="A75">
        <v>70</v>
      </c>
      <c r="B75">
        <v>1</v>
      </c>
      <c r="D75">
        <v>26</v>
      </c>
      <c r="E75" t="s">
        <v>110</v>
      </c>
      <c r="F75" t="s">
        <v>111</v>
      </c>
      <c r="G75">
        <v>1</v>
      </c>
      <c r="H75">
        <v>2.4</v>
      </c>
      <c r="I75" t="s">
        <v>112</v>
      </c>
      <c r="J75">
        <v>0</v>
      </c>
      <c r="K75">
        <v>0</v>
      </c>
    </row>
    <row r="76" spans="1:13" ht="12.75">
      <c r="A76">
        <v>70</v>
      </c>
      <c r="B76">
        <v>1</v>
      </c>
      <c r="D76">
        <v>27</v>
      </c>
      <c r="E76" t="s">
        <v>113</v>
      </c>
      <c r="F76" t="s">
        <v>114</v>
      </c>
      <c r="G76">
        <v>1</v>
      </c>
      <c r="H76">
        <v>2.8</v>
      </c>
      <c r="I76" t="s">
        <v>115</v>
      </c>
      <c r="J76">
        <v>0</v>
      </c>
      <c r="K76">
        <v>0</v>
      </c>
    </row>
    <row r="77" spans="1:13" ht="12.75">
      <c r="A77">
        <v>70</v>
      </c>
      <c r="B77">
        <v>1</v>
      </c>
      <c r="D77">
        <v>54</v>
      </c>
      <c r="E77" t="s">
        <v>116</v>
      </c>
      <c r="F77" t="s">
        <v>117</v>
      </c>
      <c r="G77">
        <v>0</v>
      </c>
      <c r="H77">
        <v>0</v>
      </c>
      <c r="I77" t="s">
        <v>103</v>
      </c>
      <c r="J77">
        <v>0</v>
      </c>
      <c r="K77">
        <v>0</v>
      </c>
    </row>
    <row r="78" spans="1:13" ht="12.75">
      <c r="A78">
        <v>70</v>
      </c>
      <c r="B78">
        <v>1</v>
      </c>
      <c r="D78">
        <v>28</v>
      </c>
      <c r="E78" t="s">
        <v>118</v>
      </c>
      <c r="F78" t="s">
        <v>119</v>
      </c>
      <c r="G78">
        <v>1</v>
      </c>
      <c r="H78">
        <v>3</v>
      </c>
      <c r="I78" t="s">
        <v>120</v>
      </c>
      <c r="J78">
        <v>0</v>
      </c>
      <c r="K78">
        <v>0</v>
      </c>
    </row>
    <row r="79" spans="1:13" ht="12.75">
      <c r="A79">
        <v>70</v>
      </c>
      <c r="B79">
        <v>1</v>
      </c>
      <c r="D79">
        <v>29</v>
      </c>
      <c r="E79" t="s">
        <v>121</v>
      </c>
      <c r="F79" t="s">
        <v>122</v>
      </c>
      <c r="G79">
        <v>1</v>
      </c>
      <c r="H79">
        <v>2</v>
      </c>
      <c r="I79" t="s">
        <v>123</v>
      </c>
      <c r="J79">
        <v>0</v>
      </c>
      <c r="K79">
        <v>0</v>
      </c>
    </row>
    <row r="80" spans="1:13" ht="12.75">
      <c r="A80">
        <v>70</v>
      </c>
      <c r="B80">
        <v>1</v>
      </c>
      <c r="D80">
        <v>2</v>
      </c>
      <c r="E80" t="s">
        <v>124</v>
      </c>
      <c r="F80" t="s">
        <v>125</v>
      </c>
      <c r="G80">
        <v>1</v>
      </c>
      <c r="H80">
        <v>1.2</v>
      </c>
      <c r="I80" t="s">
        <v>126</v>
      </c>
      <c r="J80">
        <v>0</v>
      </c>
      <c r="K80">
        <v>0</v>
      </c>
    </row>
    <row r="81" spans="1:13" ht="12.75">
      <c r="A81">
        <v>70</v>
      </c>
      <c r="B81">
        <v>1</v>
      </c>
      <c r="D81">
        <v>4</v>
      </c>
      <c r="E81" t="s">
        <v>127</v>
      </c>
      <c r="F81" t="s">
        <v>128</v>
      </c>
      <c r="G81">
        <v>1</v>
      </c>
      <c r="H81">
        <v>1.2</v>
      </c>
      <c r="I81" t="s">
        <v>129</v>
      </c>
      <c r="J81">
        <v>0</v>
      </c>
      <c r="K81">
        <v>0</v>
      </c>
    </row>
    <row r="82" spans="1:13" ht="12.75">
      <c r="A82">
        <v>70</v>
      </c>
      <c r="B82">
        <v>1</v>
      </c>
      <c r="D82">
        <v>3</v>
      </c>
      <c r="E82" t="s">
        <v>130</v>
      </c>
      <c r="F82" t="s">
        <v>131</v>
      </c>
      <c r="G82">
        <v>1</v>
      </c>
      <c r="H82">
        <v>1.35</v>
      </c>
      <c r="I82" t="s">
        <v>132</v>
      </c>
      <c r="J82">
        <v>0</v>
      </c>
      <c r="K82">
        <v>0</v>
      </c>
    </row>
    <row r="83" spans="1:13" ht="12.75">
      <c r="A83">
        <v>70</v>
      </c>
      <c r="B83">
        <v>1</v>
      </c>
      <c r="D83">
        <v>6</v>
      </c>
      <c r="E83" t="s">
        <v>133</v>
      </c>
      <c r="F83" t="s">
        <v>134</v>
      </c>
      <c r="G83">
        <v>1</v>
      </c>
      <c r="H83">
        <v>1.5</v>
      </c>
      <c r="I83" t="s">
        <v>135</v>
      </c>
      <c r="J83">
        <v>0</v>
      </c>
      <c r="K83">
        <v>0</v>
      </c>
    </row>
    <row r="84" spans="1:13" ht="12.75">
      <c r="A84">
        <v>70</v>
      </c>
      <c r="B84">
        <v>1</v>
      </c>
      <c r="D84">
        <v>7</v>
      </c>
      <c r="E84" t="s">
        <v>136</v>
      </c>
      <c r="F84" t="s">
        <v>137</v>
      </c>
      <c r="G84">
        <v>1</v>
      </c>
      <c r="H84">
        <v>1.5</v>
      </c>
      <c r="I84" t="s">
        <v>138</v>
      </c>
      <c r="J84">
        <v>0</v>
      </c>
      <c r="K84">
        <v>0</v>
      </c>
    </row>
    <row r="85" spans="1:13" ht="12.75">
      <c r="A85">
        <v>70</v>
      </c>
      <c r="B85">
        <v>1</v>
      </c>
      <c r="D85">
        <v>8</v>
      </c>
      <c r="E85" t="s">
        <v>139</v>
      </c>
      <c r="F85" t="s">
        <v>140</v>
      </c>
      <c r="G85">
        <v>1</v>
      </c>
      <c r="H85">
        <v>1.35</v>
      </c>
      <c r="I85" t="s">
        <v>141</v>
      </c>
      <c r="J85">
        <v>0</v>
      </c>
      <c r="K85">
        <v>0</v>
      </c>
    </row>
    <row r="86" spans="1:13" ht="12.75">
      <c r="A86">
        <v>70</v>
      </c>
      <c r="B86">
        <v>1</v>
      </c>
      <c r="D86">
        <v>9</v>
      </c>
      <c r="E86" t="s">
        <v>142</v>
      </c>
      <c r="F86" t="s">
        <v>143</v>
      </c>
      <c r="G86">
        <v>1</v>
      </c>
      <c r="H86">
        <v>1.7</v>
      </c>
      <c r="I86" t="s">
        <v>144</v>
      </c>
      <c r="J86">
        <v>0</v>
      </c>
      <c r="K86">
        <v>0</v>
      </c>
    </row>
    <row r="87" spans="1:13" ht="12.75">
      <c r="A87">
        <v>70</v>
      </c>
      <c r="B87">
        <v>1</v>
      </c>
      <c r="D87">
        <v>10</v>
      </c>
      <c r="E87" t="s">
        <v>145</v>
      </c>
      <c r="F87" t="s">
        <v>140</v>
      </c>
      <c r="G87">
        <v>1</v>
      </c>
      <c r="H87">
        <v>1.55</v>
      </c>
      <c r="I87" t="s">
        <v>146</v>
      </c>
      <c r="J87">
        <v>0</v>
      </c>
      <c r="K87">
        <v>0</v>
      </c>
    </row>
    <row r="88" spans="1:13" ht="12.75">
      <c r="A88">
        <v>70</v>
      </c>
      <c r="B88">
        <v>1</v>
      </c>
      <c r="D88">
        <v>11</v>
      </c>
      <c r="E88" t="s">
        <v>147</v>
      </c>
      <c r="F88" t="s">
        <v>148</v>
      </c>
      <c r="G88">
        <v>1</v>
      </c>
      <c r="H88">
        <v>2.05</v>
      </c>
      <c r="I88" t="s">
        <v>149</v>
      </c>
      <c r="J88">
        <v>0</v>
      </c>
      <c r="K88">
        <v>0</v>
      </c>
    </row>
    <row r="89" spans="1:13" ht="12.75">
      <c r="A89">
        <v>70</v>
      </c>
      <c r="B89">
        <v>1</v>
      </c>
      <c r="D89">
        <v>12</v>
      </c>
      <c r="E89" t="s">
        <v>150</v>
      </c>
      <c r="F89" t="s">
        <v>151</v>
      </c>
      <c r="G89">
        <v>1</v>
      </c>
      <c r="H89">
        <v>1.9</v>
      </c>
      <c r="I89" t="s">
        <v>152</v>
      </c>
      <c r="J89">
        <v>0</v>
      </c>
      <c r="K89">
        <v>0</v>
      </c>
    </row>
    <row r="90" spans="1:13" ht="12.75">
      <c r="A90">
        <v>70</v>
      </c>
      <c r="B90">
        <v>1</v>
      </c>
      <c r="D90">
        <v>13</v>
      </c>
      <c r="E90" t="s">
        <v>153</v>
      </c>
      <c r="F90" t="s">
        <v>154</v>
      </c>
      <c r="G90">
        <v>1</v>
      </c>
      <c r="H90">
        <v>2.3</v>
      </c>
      <c r="I90" t="s">
        <v>155</v>
      </c>
      <c r="J90">
        <v>0</v>
      </c>
      <c r="K90">
        <v>0</v>
      </c>
    </row>
    <row r="91" spans="1:13" ht="12.75">
      <c r="A91">
        <v>70</v>
      </c>
      <c r="B91">
        <v>1</v>
      </c>
      <c r="D91">
        <v>14</v>
      </c>
      <c r="E91" t="s">
        <v>156</v>
      </c>
      <c r="F91" t="s">
        <v>151</v>
      </c>
      <c r="G91">
        <v>1</v>
      </c>
      <c r="H91">
        <v>2.15</v>
      </c>
      <c r="I91" t="s">
        <v>157</v>
      </c>
      <c r="J91">
        <v>0</v>
      </c>
      <c r="K91">
        <v>0</v>
      </c>
    </row>
    <row r="92" spans="1:13" ht="12.75">
      <c r="A92">
        <v>70</v>
      </c>
      <c r="B92">
        <v>1</v>
      </c>
      <c r="D92">
        <v>15</v>
      </c>
      <c r="E92" t="s">
        <v>158</v>
      </c>
      <c r="F92" t="s">
        <v>159</v>
      </c>
      <c r="G92">
        <v>1</v>
      </c>
      <c r="H92">
        <v>1.15</v>
      </c>
      <c r="I92" t="s">
        <v>160</v>
      </c>
      <c r="J92">
        <v>0</v>
      </c>
      <c r="K92">
        <v>0</v>
      </c>
    </row>
    <row r="93" spans="1:13" ht="12.75">
      <c r="A93">
        <v>70</v>
      </c>
      <c r="B93">
        <v>1</v>
      </c>
      <c r="D93">
        <v>16</v>
      </c>
      <c r="E93" t="s">
        <v>161</v>
      </c>
      <c r="F93" t="s">
        <v>162</v>
      </c>
      <c r="G93">
        <v>1</v>
      </c>
      <c r="H93">
        <v>1.25</v>
      </c>
      <c r="I93" t="s">
        <v>163</v>
      </c>
      <c r="J93">
        <v>0</v>
      </c>
      <c r="K93">
        <v>0</v>
      </c>
    </row>
    <row r="94" spans="1:13" ht="12.75">
      <c r="A94">
        <v>70</v>
      </c>
      <c r="B94">
        <v>1</v>
      </c>
      <c r="D94">
        <v>17</v>
      </c>
      <c r="E94" t="s">
        <v>164</v>
      </c>
      <c r="F94" t="s">
        <v>165</v>
      </c>
      <c r="G94">
        <v>1</v>
      </c>
      <c r="H94">
        <v>1.2</v>
      </c>
      <c r="I94" t="s">
        <v>166</v>
      </c>
      <c r="J94">
        <v>0</v>
      </c>
      <c r="K94">
        <v>0</v>
      </c>
    </row>
    <row r="95" spans="1:13" ht="12.75">
      <c r="A95">
        <v>70</v>
      </c>
      <c r="B95">
        <v>1</v>
      </c>
      <c r="D95">
        <v>18</v>
      </c>
      <c r="E95" t="s">
        <v>167</v>
      </c>
      <c r="F95" t="s">
        <v>168</v>
      </c>
      <c r="G95">
        <v>1</v>
      </c>
      <c r="H95">
        <v>1.1</v>
      </c>
      <c r="I95" t="s">
        <v>169</v>
      </c>
      <c r="J95">
        <v>0</v>
      </c>
      <c r="K95">
        <v>0</v>
      </c>
    </row>
    <row r="96" spans="1:13" ht="12.75">
      <c r="A96">
        <v>70</v>
      </c>
      <c r="B96">
        <v>1</v>
      </c>
      <c r="D96">
        <v>19</v>
      </c>
      <c r="E96" t="s">
        <v>170</v>
      </c>
      <c r="F96" t="s">
        <v>171</v>
      </c>
      <c r="G96">
        <v>1</v>
      </c>
      <c r="H96">
        <v>1.15</v>
      </c>
      <c r="I96" t="s">
        <v>172</v>
      </c>
      <c r="J96">
        <v>0</v>
      </c>
      <c r="K96">
        <v>0</v>
      </c>
    </row>
    <row r="97" spans="1:13" ht="12.75">
      <c r="A97">
        <v>70</v>
      </c>
      <c r="B97">
        <v>1</v>
      </c>
      <c r="D97">
        <v>20</v>
      </c>
      <c r="E97" t="s">
        <v>173</v>
      </c>
      <c r="F97" t="s">
        <v>174</v>
      </c>
      <c r="G97">
        <v>1</v>
      </c>
      <c r="H97">
        <v>1.15</v>
      </c>
      <c r="I97" t="s">
        <v>175</v>
      </c>
      <c r="J97">
        <v>0</v>
      </c>
      <c r="K97">
        <v>0</v>
      </c>
    </row>
    <row r="98" spans="1:13" ht="12.75">
      <c r="A98">
        <v>70</v>
      </c>
      <c r="B98">
        <v>1</v>
      </c>
      <c r="D98">
        <v>21</v>
      </c>
      <c r="E98" t="s">
        <v>176</v>
      </c>
      <c r="F98" t="s">
        <v>177</v>
      </c>
      <c r="G98">
        <v>1</v>
      </c>
      <c r="H98">
        <v>1.25</v>
      </c>
      <c r="I98" t="s">
        <v>178</v>
      </c>
      <c r="J98">
        <v>0</v>
      </c>
      <c r="K98">
        <v>0</v>
      </c>
    </row>
    <row r="99" spans="1:13" ht="12.75">
      <c r="A99">
        <v>70</v>
      </c>
      <c r="B99">
        <v>1</v>
      </c>
      <c r="D99">
        <v>22</v>
      </c>
      <c r="E99" t="s">
        <v>179</v>
      </c>
      <c r="F99" t="s">
        <v>180</v>
      </c>
      <c r="G99">
        <v>1</v>
      </c>
      <c r="H99">
        <v>1.35</v>
      </c>
      <c r="I99" t="s">
        <v>181</v>
      </c>
      <c r="J99">
        <v>0</v>
      </c>
      <c r="K99">
        <v>0</v>
      </c>
    </row>
    <row r="100" spans="1:13" ht="12.75">
      <c r="A100">
        <v>70</v>
      </c>
      <c r="B100">
        <v>1</v>
      </c>
      <c r="D100">
        <v>23</v>
      </c>
      <c r="E100" t="s">
        <v>182</v>
      </c>
      <c r="F100" t="s">
        <v>183</v>
      </c>
      <c r="G100">
        <v>1</v>
      </c>
      <c r="H100">
        <v>1.5</v>
      </c>
      <c r="I100" t="s">
        <v>184</v>
      </c>
      <c r="J100">
        <v>0</v>
      </c>
      <c r="K100">
        <v>0</v>
      </c>
    </row>
    <row r="101" spans="1:13" ht="12.75">
      <c r="A101">
        <v>70</v>
      </c>
      <c r="B101">
        <v>1</v>
      </c>
      <c r="D101">
        <v>44</v>
      </c>
      <c r="E101" t="s">
        <v>185</v>
      </c>
      <c r="F101" t="s">
        <v>186</v>
      </c>
      <c r="G101">
        <v>1</v>
      </c>
      <c r="H101">
        <v>1.35</v>
      </c>
      <c r="I101" t="s">
        <v>187</v>
      </c>
      <c r="J101">
        <v>0</v>
      </c>
      <c r="K101">
        <v>0</v>
      </c>
    </row>
    <row r="102" spans="1:13" ht="12.75">
      <c r="A102">
        <v>70</v>
      </c>
      <c r="B102">
        <v>1</v>
      </c>
      <c r="D102">
        <v>46</v>
      </c>
      <c r="E102" t="s">
        <v>188</v>
      </c>
      <c r="F102" t="s">
        <v>189</v>
      </c>
      <c r="G102">
        <v>0</v>
      </c>
      <c r="H102">
        <v>0</v>
      </c>
      <c r="I102" t="s">
        <v>103</v>
      </c>
      <c r="J102">
        <v>0</v>
      </c>
      <c r="K102">
        <v>0</v>
      </c>
    </row>
    <row r="103" spans="1:13" ht="12.75">
      <c r="A103">
        <v>70</v>
      </c>
      <c r="B103">
        <v>1</v>
      </c>
      <c r="D103">
        <v>47</v>
      </c>
      <c r="E103" t="s">
        <v>190</v>
      </c>
      <c r="F103" t="s">
        <v>191</v>
      </c>
      <c r="G103">
        <v>1</v>
      </c>
      <c r="H103">
        <v>1.15</v>
      </c>
      <c r="I103" t="s">
        <v>192</v>
      </c>
      <c r="J103">
        <v>0</v>
      </c>
      <c r="K103">
        <v>0</v>
      </c>
    </row>
    <row r="104" spans="1:13" ht="12.75">
      <c r="A104">
        <v>70</v>
      </c>
      <c r="B104">
        <v>1</v>
      </c>
      <c r="D104">
        <v>48</v>
      </c>
      <c r="E104" t="s">
        <v>193</v>
      </c>
      <c r="F104" t="s">
        <v>194</v>
      </c>
      <c r="G104">
        <v>1</v>
      </c>
      <c r="H104">
        <v>1.25</v>
      </c>
      <c r="I104" t="s">
        <v>195</v>
      </c>
      <c r="J104">
        <v>0</v>
      </c>
      <c r="K104">
        <v>0</v>
      </c>
    </row>
    <row r="105" spans="1:13" ht="12.75">
      <c r="A105">
        <v>70</v>
      </c>
      <c r="B105">
        <v>1</v>
      </c>
      <c r="D105">
        <v>49</v>
      </c>
      <c r="E105" t="s">
        <v>196</v>
      </c>
      <c r="F105" t="s">
        <v>197</v>
      </c>
      <c r="G105">
        <v>1</v>
      </c>
      <c r="H105">
        <v>1.1</v>
      </c>
      <c r="I105" t="s">
        <v>198</v>
      </c>
      <c r="J105">
        <v>0</v>
      </c>
      <c r="K105">
        <v>0</v>
      </c>
    </row>
    <row r="106" spans="1:13" ht="12.75">
      <c r="A106">
        <v>70</v>
      </c>
      <c r="B106">
        <v>1</v>
      </c>
      <c r="D106">
        <v>45</v>
      </c>
      <c r="E106" t="s">
        <v>199</v>
      </c>
      <c r="F106" t="s">
        <v>200</v>
      </c>
      <c r="G106">
        <v>1</v>
      </c>
      <c r="H106">
        <v>1.5</v>
      </c>
      <c r="I106" t="s">
        <v>201</v>
      </c>
      <c r="J106">
        <v>0</v>
      </c>
      <c r="K106">
        <v>0</v>
      </c>
    </row>
    <row r="107" spans="1:13" ht="12.75">
      <c r="A107">
        <v>70</v>
      </c>
      <c r="B107">
        <v>1</v>
      </c>
      <c r="D107">
        <v>51</v>
      </c>
      <c r="E107" t="s">
        <v>202</v>
      </c>
      <c r="F107" t="s">
        <v>203</v>
      </c>
      <c r="G107">
        <v>1</v>
      </c>
      <c r="H107">
        <v>1.1</v>
      </c>
      <c r="I107" t="s">
        <v>204</v>
      </c>
      <c r="J107">
        <v>0</v>
      </c>
      <c r="K107">
        <v>0</v>
      </c>
    </row>
    <row r="108" spans="1:13" ht="12.75">
      <c r="A108">
        <v>70</v>
      </c>
      <c r="B108">
        <v>1</v>
      </c>
      <c r="D108">
        <v>50</v>
      </c>
      <c r="E108" t="s">
        <v>205</v>
      </c>
      <c r="F108" t="s">
        <v>206</v>
      </c>
      <c r="G108">
        <v>1</v>
      </c>
      <c r="H108">
        <v>1.35</v>
      </c>
      <c r="I108" t="s">
        <v>207</v>
      </c>
      <c r="J108">
        <v>0</v>
      </c>
      <c r="K108">
        <v>0</v>
      </c>
    </row>
    <row r="111" spans="1:7" ht="12.75">
      <c r="A111">
        <v>65</v>
      </c>
      <c r="C111">
        <v>1</v>
      </c>
      <c r="D111">
        <v>2</v>
      </c>
      <c r="E111">
        <v>150</v>
      </c>
      <c r="F111" t="s">
        <v>208</v>
      </c>
      <c r="G111" t="s">
        <v>209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46"/>
  <sheetViews>
    <sheetView workbookViewId="0" topLeftCell="A1">
      <selection activeCell="A1" sqref="A1"/>
    </sheetView>
  </sheetViews>
  <sheetFormatPr defaultColWidth="9.140625" defaultRowHeight="12.75"/>
  <sheetData>
    <row r="1" spans="1:48" ht="12.75">
      <c r="A1">
        <f>ROW(Source!A25)</f>
        <v>25</v>
      </c>
      <c r="B1">
        <v>4647132</v>
      </c>
      <c r="C1">
        <v>4647131</v>
      </c>
      <c r="D1">
        <v>4156924</v>
      </c>
      <c r="E1">
        <v>1</v>
      </c>
      <c r="F1">
        <v>1</v>
      </c>
      <c r="G1">
        <v>1</v>
      </c>
      <c r="H1">
        <v>1</v>
      </c>
      <c r="I1" t="s">
        <v>210</v>
      </c>
      <c r="K1" t="s">
        <v>211</v>
      </c>
      <c r="L1">
        <v>1476</v>
      </c>
      <c r="N1">
        <v>1013</v>
      </c>
      <c r="O1" t="s">
        <v>212</v>
      </c>
      <c r="P1" t="s">
        <v>213</v>
      </c>
      <c r="Q1">
        <v>1</v>
      </c>
      <c r="Y1">
        <v>24.39</v>
      </c>
      <c r="AA1">
        <v>0</v>
      </c>
      <c r="AB1">
        <v>0</v>
      </c>
      <c r="AC1">
        <v>0</v>
      </c>
      <c r="AD1">
        <v>7.79</v>
      </c>
      <c r="AN1">
        <v>0</v>
      </c>
      <c r="AO1">
        <v>1</v>
      </c>
      <c r="AP1">
        <v>0</v>
      </c>
      <c r="AQ1">
        <v>0</v>
      </c>
      <c r="AR1">
        <v>0</v>
      </c>
      <c r="AT1">
        <v>24.39</v>
      </c>
      <c r="AV1">
        <v>1</v>
      </c>
    </row>
    <row r="2" spans="1:48" ht="12.75">
      <c r="A2">
        <f>ROW(Source!A25)</f>
        <v>25</v>
      </c>
      <c r="B2">
        <v>4647133</v>
      </c>
      <c r="C2">
        <v>4647131</v>
      </c>
      <c r="D2">
        <v>4064462</v>
      </c>
      <c r="E2">
        <v>1</v>
      </c>
      <c r="F2">
        <v>1</v>
      </c>
      <c r="G2">
        <v>1</v>
      </c>
      <c r="H2">
        <v>2</v>
      </c>
      <c r="I2" t="s">
        <v>214</v>
      </c>
      <c r="J2" t="s">
        <v>215</v>
      </c>
      <c r="K2" t="s">
        <v>216</v>
      </c>
      <c r="L2">
        <v>1368</v>
      </c>
      <c r="N2">
        <v>1011</v>
      </c>
      <c r="O2" t="s">
        <v>217</v>
      </c>
      <c r="P2" t="s">
        <v>217</v>
      </c>
      <c r="Q2">
        <v>1</v>
      </c>
      <c r="Y2">
        <v>0.63</v>
      </c>
      <c r="AA2">
        <v>0</v>
      </c>
      <c r="AB2">
        <v>2.77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0.63</v>
      </c>
      <c r="AV2">
        <v>0</v>
      </c>
    </row>
    <row r="3" spans="1:48" ht="12.75">
      <c r="A3">
        <f>ROW(Source!A25)</f>
        <v>25</v>
      </c>
      <c r="B3">
        <v>4647134</v>
      </c>
      <c r="C3">
        <v>4647131</v>
      </c>
      <c r="D3">
        <v>4125739</v>
      </c>
      <c r="E3">
        <v>1</v>
      </c>
      <c r="F3">
        <v>1</v>
      </c>
      <c r="G3">
        <v>1</v>
      </c>
      <c r="H3">
        <v>3</v>
      </c>
      <c r="I3" t="s">
        <v>218</v>
      </c>
      <c r="J3" t="s">
        <v>219</v>
      </c>
      <c r="K3" t="s">
        <v>220</v>
      </c>
      <c r="L3">
        <v>1348</v>
      </c>
      <c r="N3">
        <v>1009</v>
      </c>
      <c r="O3" t="s">
        <v>221</v>
      </c>
      <c r="P3" t="s">
        <v>221</v>
      </c>
      <c r="Q3">
        <v>1000</v>
      </c>
      <c r="Y3">
        <v>1.45</v>
      </c>
      <c r="AA3">
        <v>0</v>
      </c>
      <c r="AB3">
        <v>0</v>
      </c>
      <c r="AC3">
        <v>0</v>
      </c>
      <c r="AD3">
        <v>0</v>
      </c>
      <c r="AN3">
        <v>0</v>
      </c>
      <c r="AO3">
        <v>0</v>
      </c>
      <c r="AP3">
        <v>0</v>
      </c>
      <c r="AQ3">
        <v>0</v>
      </c>
      <c r="AR3">
        <v>0</v>
      </c>
      <c r="AT3">
        <v>1.45</v>
      </c>
      <c r="AV3">
        <v>0</v>
      </c>
    </row>
    <row r="4" spans="1:48" ht="12.75">
      <c r="A4">
        <f>ROW(Source!A26)</f>
        <v>26</v>
      </c>
      <c r="B4">
        <v>4647136</v>
      </c>
      <c r="C4">
        <v>4647135</v>
      </c>
      <c r="D4">
        <v>4159351</v>
      </c>
      <c r="E4">
        <v>1</v>
      </c>
      <c r="F4">
        <v>1</v>
      </c>
      <c r="G4">
        <v>1</v>
      </c>
      <c r="H4">
        <v>1</v>
      </c>
      <c r="I4" t="s">
        <v>222</v>
      </c>
      <c r="K4" t="s">
        <v>223</v>
      </c>
      <c r="L4">
        <v>1476</v>
      </c>
      <c r="N4">
        <v>1013</v>
      </c>
      <c r="O4" t="s">
        <v>212</v>
      </c>
      <c r="P4" t="s">
        <v>213</v>
      </c>
      <c r="Q4">
        <v>1</v>
      </c>
      <c r="Y4">
        <v>65.12</v>
      </c>
      <c r="AA4">
        <v>0</v>
      </c>
      <c r="AB4">
        <v>0</v>
      </c>
      <c r="AC4">
        <v>0</v>
      </c>
      <c r="AD4">
        <v>7.93</v>
      </c>
      <c r="AN4">
        <v>0</v>
      </c>
      <c r="AO4">
        <v>1</v>
      </c>
      <c r="AP4">
        <v>0</v>
      </c>
      <c r="AQ4">
        <v>0</v>
      </c>
      <c r="AR4">
        <v>0</v>
      </c>
      <c r="AT4">
        <v>65.12</v>
      </c>
      <c r="AV4">
        <v>1</v>
      </c>
    </row>
    <row r="5" spans="1:48" ht="12.75">
      <c r="A5">
        <f>ROW(Source!A26)</f>
        <v>26</v>
      </c>
      <c r="B5">
        <v>4647137</v>
      </c>
      <c r="C5">
        <v>4647135</v>
      </c>
      <c r="D5">
        <v>121548</v>
      </c>
      <c r="E5">
        <v>1</v>
      </c>
      <c r="F5">
        <v>1</v>
      </c>
      <c r="G5">
        <v>1</v>
      </c>
      <c r="H5">
        <v>1</v>
      </c>
      <c r="I5" t="s">
        <v>25</v>
      </c>
      <c r="K5" t="s">
        <v>224</v>
      </c>
      <c r="L5">
        <v>608254</v>
      </c>
      <c r="N5">
        <v>1013</v>
      </c>
      <c r="O5" t="s">
        <v>225</v>
      </c>
      <c r="P5" t="s">
        <v>225</v>
      </c>
      <c r="Q5">
        <v>1</v>
      </c>
      <c r="Y5">
        <v>0.28</v>
      </c>
      <c r="AA5">
        <v>0</v>
      </c>
      <c r="AB5">
        <v>0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0.28</v>
      </c>
      <c r="AV5">
        <v>2</v>
      </c>
    </row>
    <row r="6" spans="1:48" ht="12.75">
      <c r="A6">
        <f>ROW(Source!A26)</f>
        <v>26</v>
      </c>
      <c r="B6">
        <v>4647138</v>
      </c>
      <c r="C6">
        <v>4647135</v>
      </c>
      <c r="D6">
        <v>4064462</v>
      </c>
      <c r="E6">
        <v>1</v>
      </c>
      <c r="F6">
        <v>1</v>
      </c>
      <c r="G6">
        <v>1</v>
      </c>
      <c r="H6">
        <v>2</v>
      </c>
      <c r="I6" t="s">
        <v>214</v>
      </c>
      <c r="J6" t="s">
        <v>215</v>
      </c>
      <c r="K6" t="s">
        <v>216</v>
      </c>
      <c r="L6">
        <v>1368</v>
      </c>
      <c r="N6">
        <v>1011</v>
      </c>
      <c r="O6" t="s">
        <v>217</v>
      </c>
      <c r="P6" t="s">
        <v>217</v>
      </c>
      <c r="Q6">
        <v>1</v>
      </c>
      <c r="Y6">
        <v>0.39</v>
      </c>
      <c r="AA6">
        <v>0</v>
      </c>
      <c r="AB6">
        <v>2.77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0.39</v>
      </c>
      <c r="AV6">
        <v>0</v>
      </c>
    </row>
    <row r="7" spans="1:48" ht="12.75">
      <c r="A7">
        <f>ROW(Source!A26)</f>
        <v>26</v>
      </c>
      <c r="B7">
        <v>4647139</v>
      </c>
      <c r="C7">
        <v>4647135</v>
      </c>
      <c r="D7">
        <v>4067370</v>
      </c>
      <c r="E7">
        <v>1</v>
      </c>
      <c r="F7">
        <v>1</v>
      </c>
      <c r="G7">
        <v>1</v>
      </c>
      <c r="H7">
        <v>2</v>
      </c>
      <c r="I7" t="s">
        <v>226</v>
      </c>
      <c r="J7" t="s">
        <v>227</v>
      </c>
      <c r="K7" t="s">
        <v>228</v>
      </c>
      <c r="L7">
        <v>1368</v>
      </c>
      <c r="N7">
        <v>1011</v>
      </c>
      <c r="O7" t="s">
        <v>217</v>
      </c>
      <c r="P7" t="s">
        <v>217</v>
      </c>
      <c r="Q7">
        <v>1</v>
      </c>
      <c r="Y7">
        <v>0.28</v>
      </c>
      <c r="AA7">
        <v>0</v>
      </c>
      <c r="AB7">
        <v>60.77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0.28</v>
      </c>
      <c r="AV7">
        <v>0</v>
      </c>
    </row>
    <row r="8" spans="1:48" ht="12.75">
      <c r="A8">
        <f>ROW(Source!A26)</f>
        <v>26</v>
      </c>
      <c r="B8">
        <v>4647140</v>
      </c>
      <c r="C8">
        <v>4647135</v>
      </c>
      <c r="D8">
        <v>4071695</v>
      </c>
      <c r="E8">
        <v>1</v>
      </c>
      <c r="F8">
        <v>1</v>
      </c>
      <c r="G8">
        <v>1</v>
      </c>
      <c r="H8">
        <v>3</v>
      </c>
      <c r="I8" t="s">
        <v>229</v>
      </c>
      <c r="J8" t="s">
        <v>230</v>
      </c>
      <c r="K8" t="s">
        <v>231</v>
      </c>
      <c r="L8">
        <v>1348</v>
      </c>
      <c r="N8">
        <v>1009</v>
      </c>
      <c r="O8" t="s">
        <v>221</v>
      </c>
      <c r="P8" t="s">
        <v>221</v>
      </c>
      <c r="Q8">
        <v>1000</v>
      </c>
      <c r="Y8">
        <v>0.004</v>
      </c>
      <c r="AA8">
        <v>7696.95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0.004</v>
      </c>
      <c r="AV8">
        <v>0</v>
      </c>
    </row>
    <row r="9" spans="1:48" ht="12.75">
      <c r="A9">
        <f>ROW(Source!A26)</f>
        <v>26</v>
      </c>
      <c r="B9">
        <v>4647141</v>
      </c>
      <c r="C9">
        <v>4647135</v>
      </c>
      <c r="D9">
        <v>4073952</v>
      </c>
      <c r="E9">
        <v>1</v>
      </c>
      <c r="F9">
        <v>1</v>
      </c>
      <c r="G9">
        <v>1</v>
      </c>
      <c r="H9">
        <v>3</v>
      </c>
      <c r="I9" t="s">
        <v>232</v>
      </c>
      <c r="J9" t="s">
        <v>233</v>
      </c>
      <c r="K9" t="s">
        <v>234</v>
      </c>
      <c r="L9">
        <v>1339</v>
      </c>
      <c r="N9">
        <v>1007</v>
      </c>
      <c r="O9" t="s">
        <v>48</v>
      </c>
      <c r="P9" t="s">
        <v>48</v>
      </c>
      <c r="Q9">
        <v>1</v>
      </c>
      <c r="Y9">
        <v>1.3</v>
      </c>
      <c r="AA9">
        <v>1023.16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1.3</v>
      </c>
      <c r="AV9">
        <v>0</v>
      </c>
    </row>
    <row r="10" spans="1:48" ht="12.75">
      <c r="A10">
        <f>ROW(Source!A26)</f>
        <v>26</v>
      </c>
      <c r="B10">
        <v>4647142</v>
      </c>
      <c r="C10">
        <v>4647135</v>
      </c>
      <c r="D10">
        <v>4125739</v>
      </c>
      <c r="E10">
        <v>1</v>
      </c>
      <c r="F10">
        <v>1</v>
      </c>
      <c r="G10">
        <v>1</v>
      </c>
      <c r="H10">
        <v>3</v>
      </c>
      <c r="I10" t="s">
        <v>218</v>
      </c>
      <c r="J10" t="s">
        <v>219</v>
      </c>
      <c r="K10" t="s">
        <v>220</v>
      </c>
      <c r="L10">
        <v>1348</v>
      </c>
      <c r="N10">
        <v>1009</v>
      </c>
      <c r="O10" t="s">
        <v>221</v>
      </c>
      <c r="P10" t="s">
        <v>221</v>
      </c>
      <c r="Q10">
        <v>1000</v>
      </c>
      <c r="Y10">
        <v>2.11</v>
      </c>
      <c r="AA10">
        <v>0</v>
      </c>
      <c r="AB10">
        <v>0</v>
      </c>
      <c r="AC10">
        <v>0</v>
      </c>
      <c r="AD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T10">
        <v>2.11</v>
      </c>
      <c r="AV10">
        <v>0</v>
      </c>
    </row>
    <row r="11" spans="1:48" ht="12.75">
      <c r="A11">
        <f>ROW(Source!A27)</f>
        <v>27</v>
      </c>
      <c r="B11">
        <v>4647473</v>
      </c>
      <c r="C11">
        <v>4647472</v>
      </c>
      <c r="D11">
        <v>4157999</v>
      </c>
      <c r="E11">
        <v>1</v>
      </c>
      <c r="F11">
        <v>1</v>
      </c>
      <c r="G11">
        <v>1</v>
      </c>
      <c r="H11">
        <v>1</v>
      </c>
      <c r="I11" t="s">
        <v>235</v>
      </c>
      <c r="K11" t="s">
        <v>236</v>
      </c>
      <c r="L11">
        <v>1476</v>
      </c>
      <c r="N11">
        <v>1013</v>
      </c>
      <c r="O11" t="s">
        <v>212</v>
      </c>
      <c r="P11" t="s">
        <v>213</v>
      </c>
      <c r="Q11">
        <v>1</v>
      </c>
      <c r="Y11">
        <v>63.22</v>
      </c>
      <c r="AA11">
        <v>0</v>
      </c>
      <c r="AB11">
        <v>0</v>
      </c>
      <c r="AC11">
        <v>0</v>
      </c>
      <c r="AD11">
        <v>8.52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63.22</v>
      </c>
      <c r="AV11">
        <v>1</v>
      </c>
    </row>
    <row r="12" spans="1:48" ht="12.75">
      <c r="A12">
        <f>ROW(Source!A27)</f>
        <v>27</v>
      </c>
      <c r="B12">
        <v>4647474</v>
      </c>
      <c r="C12">
        <v>4647472</v>
      </c>
      <c r="D12">
        <v>121548</v>
      </c>
      <c r="E12">
        <v>1</v>
      </c>
      <c r="F12">
        <v>1</v>
      </c>
      <c r="G12">
        <v>1</v>
      </c>
      <c r="H12">
        <v>1</v>
      </c>
      <c r="I12" t="s">
        <v>25</v>
      </c>
      <c r="K12" t="s">
        <v>224</v>
      </c>
      <c r="L12">
        <v>608254</v>
      </c>
      <c r="N12">
        <v>1013</v>
      </c>
      <c r="O12" t="s">
        <v>225</v>
      </c>
      <c r="P12" t="s">
        <v>225</v>
      </c>
      <c r="Q12">
        <v>1</v>
      </c>
      <c r="Y12">
        <v>0.2</v>
      </c>
      <c r="AA12">
        <v>0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0.2</v>
      </c>
      <c r="AV12">
        <v>2</v>
      </c>
    </row>
    <row r="13" spans="1:48" ht="12.75">
      <c r="A13">
        <f>ROW(Source!A27)</f>
        <v>27</v>
      </c>
      <c r="B13">
        <v>4647475</v>
      </c>
      <c r="C13">
        <v>4647472</v>
      </c>
      <c r="D13">
        <v>4064532</v>
      </c>
      <c r="E13">
        <v>1</v>
      </c>
      <c r="F13">
        <v>1</v>
      </c>
      <c r="G13">
        <v>1</v>
      </c>
      <c r="H13">
        <v>2</v>
      </c>
      <c r="I13" t="s">
        <v>237</v>
      </c>
      <c r="J13" t="s">
        <v>238</v>
      </c>
      <c r="K13" t="s">
        <v>239</v>
      </c>
      <c r="L13">
        <v>1368</v>
      </c>
      <c r="N13">
        <v>1011</v>
      </c>
      <c r="O13" t="s">
        <v>217</v>
      </c>
      <c r="P13" t="s">
        <v>217</v>
      </c>
      <c r="Q13">
        <v>1</v>
      </c>
      <c r="Y13">
        <v>0.14</v>
      </c>
      <c r="AA13">
        <v>0</v>
      </c>
      <c r="AB13">
        <v>13.25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0.14</v>
      </c>
      <c r="AV13">
        <v>0</v>
      </c>
    </row>
    <row r="14" spans="1:48" ht="12.75">
      <c r="A14">
        <f>ROW(Source!A27)</f>
        <v>27</v>
      </c>
      <c r="B14">
        <v>4647476</v>
      </c>
      <c r="C14">
        <v>4647472</v>
      </c>
      <c r="D14">
        <v>4067370</v>
      </c>
      <c r="E14">
        <v>1</v>
      </c>
      <c r="F14">
        <v>1</v>
      </c>
      <c r="G14">
        <v>1</v>
      </c>
      <c r="H14">
        <v>2</v>
      </c>
      <c r="I14" t="s">
        <v>226</v>
      </c>
      <c r="J14" t="s">
        <v>227</v>
      </c>
      <c r="K14" t="s">
        <v>228</v>
      </c>
      <c r="L14">
        <v>1368</v>
      </c>
      <c r="N14">
        <v>1011</v>
      </c>
      <c r="O14" t="s">
        <v>217</v>
      </c>
      <c r="P14" t="s">
        <v>217</v>
      </c>
      <c r="Q14">
        <v>1</v>
      </c>
      <c r="Y14">
        <v>0.06</v>
      </c>
      <c r="AA14">
        <v>0</v>
      </c>
      <c r="AB14">
        <v>60.77</v>
      </c>
      <c r="AC14">
        <v>0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0.06</v>
      </c>
      <c r="AV14">
        <v>0</v>
      </c>
    </row>
    <row r="15" spans="1:48" ht="12.75">
      <c r="A15">
        <f>ROW(Source!A27)</f>
        <v>27</v>
      </c>
      <c r="B15">
        <v>4647477</v>
      </c>
      <c r="C15">
        <v>4647472</v>
      </c>
      <c r="D15">
        <v>4069598</v>
      </c>
      <c r="E15">
        <v>1</v>
      </c>
      <c r="F15">
        <v>1</v>
      </c>
      <c r="G15">
        <v>1</v>
      </c>
      <c r="H15">
        <v>3</v>
      </c>
      <c r="I15" t="s">
        <v>240</v>
      </c>
      <c r="J15" t="s">
        <v>241</v>
      </c>
      <c r="K15" t="s">
        <v>242</v>
      </c>
      <c r="L15">
        <v>1348</v>
      </c>
      <c r="N15">
        <v>1009</v>
      </c>
      <c r="O15" t="s">
        <v>221</v>
      </c>
      <c r="P15" t="s">
        <v>221</v>
      </c>
      <c r="Q15">
        <v>1000</v>
      </c>
      <c r="Y15">
        <v>0.006</v>
      </c>
      <c r="AA15">
        <v>11545.42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0.006</v>
      </c>
      <c r="AV15">
        <v>0</v>
      </c>
    </row>
    <row r="16" spans="1:48" ht="12.75">
      <c r="A16">
        <f>ROW(Source!A27)</f>
        <v>27</v>
      </c>
      <c r="B16">
        <v>4647478</v>
      </c>
      <c r="C16">
        <v>4647472</v>
      </c>
      <c r="D16">
        <v>4071695</v>
      </c>
      <c r="E16">
        <v>1</v>
      </c>
      <c r="F16">
        <v>1</v>
      </c>
      <c r="G16">
        <v>1</v>
      </c>
      <c r="H16">
        <v>3</v>
      </c>
      <c r="I16" t="s">
        <v>229</v>
      </c>
      <c r="J16" t="s">
        <v>230</v>
      </c>
      <c r="K16" t="s">
        <v>231</v>
      </c>
      <c r="L16">
        <v>1348</v>
      </c>
      <c r="N16">
        <v>1009</v>
      </c>
      <c r="O16" t="s">
        <v>221</v>
      </c>
      <c r="P16" t="s">
        <v>221</v>
      </c>
      <c r="Q16">
        <v>1000</v>
      </c>
      <c r="Y16">
        <v>0.004</v>
      </c>
      <c r="AA16">
        <v>7696.95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0.004</v>
      </c>
      <c r="AV16">
        <v>0</v>
      </c>
    </row>
    <row r="17" spans="1:48" ht="12.75">
      <c r="A17">
        <f>ROW(Source!A27)</f>
        <v>27</v>
      </c>
      <c r="B17">
        <v>4647479</v>
      </c>
      <c r="C17">
        <v>4647472</v>
      </c>
      <c r="D17">
        <v>4073005</v>
      </c>
      <c r="E17">
        <v>1</v>
      </c>
      <c r="F17">
        <v>1</v>
      </c>
      <c r="G17">
        <v>1</v>
      </c>
      <c r="H17">
        <v>3</v>
      </c>
      <c r="I17" t="s">
        <v>243</v>
      </c>
      <c r="J17" t="s">
        <v>244</v>
      </c>
      <c r="K17" t="s">
        <v>245</v>
      </c>
      <c r="L17">
        <v>1348</v>
      </c>
      <c r="N17">
        <v>1009</v>
      </c>
      <c r="O17" t="s">
        <v>221</v>
      </c>
      <c r="P17" t="s">
        <v>221</v>
      </c>
      <c r="Q17">
        <v>1000</v>
      </c>
      <c r="Y17">
        <v>0.324</v>
      </c>
      <c r="AA17">
        <v>11200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0.324</v>
      </c>
      <c r="AV17">
        <v>0</v>
      </c>
    </row>
    <row r="18" spans="1:48" ht="12.75">
      <c r="A18">
        <f>ROW(Source!A27)</f>
        <v>27</v>
      </c>
      <c r="B18">
        <v>4647480</v>
      </c>
      <c r="C18">
        <v>4647472</v>
      </c>
      <c r="D18">
        <v>4125739</v>
      </c>
      <c r="E18">
        <v>1</v>
      </c>
      <c r="F18">
        <v>1</v>
      </c>
      <c r="G18">
        <v>1</v>
      </c>
      <c r="H18">
        <v>3</v>
      </c>
      <c r="I18" t="s">
        <v>218</v>
      </c>
      <c r="J18" t="s">
        <v>219</v>
      </c>
      <c r="K18" t="s">
        <v>220</v>
      </c>
      <c r="L18">
        <v>1348</v>
      </c>
      <c r="N18">
        <v>1009</v>
      </c>
      <c r="O18" t="s">
        <v>221</v>
      </c>
      <c r="P18" t="s">
        <v>221</v>
      </c>
      <c r="Q18">
        <v>1000</v>
      </c>
      <c r="Y18">
        <v>0.33</v>
      </c>
      <c r="AA18">
        <v>0</v>
      </c>
      <c r="AB18">
        <v>0</v>
      </c>
      <c r="AC18">
        <v>0</v>
      </c>
      <c r="AD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T18">
        <v>0.33</v>
      </c>
      <c r="AV18">
        <v>0</v>
      </c>
    </row>
    <row r="19" spans="1:48" ht="12.75">
      <c r="A19">
        <f>ROW(Source!A28)</f>
        <v>28</v>
      </c>
      <c r="B19">
        <v>4647152</v>
      </c>
      <c r="C19">
        <v>4647151</v>
      </c>
      <c r="D19">
        <v>4160808</v>
      </c>
      <c r="E19">
        <v>1</v>
      </c>
      <c r="F19">
        <v>1</v>
      </c>
      <c r="G19">
        <v>1</v>
      </c>
      <c r="H19">
        <v>1</v>
      </c>
      <c r="I19" t="s">
        <v>246</v>
      </c>
      <c r="K19" t="s">
        <v>247</v>
      </c>
      <c r="L19">
        <v>1476</v>
      </c>
      <c r="N19">
        <v>1013</v>
      </c>
      <c r="O19" t="s">
        <v>212</v>
      </c>
      <c r="P19" t="s">
        <v>213</v>
      </c>
      <c r="Q19">
        <v>1</v>
      </c>
      <c r="Y19">
        <v>47.23</v>
      </c>
      <c r="AA19">
        <v>0</v>
      </c>
      <c r="AB19">
        <v>0</v>
      </c>
      <c r="AC19">
        <v>0</v>
      </c>
      <c r="AD19">
        <v>8.62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47.23</v>
      </c>
      <c r="AV19">
        <v>1</v>
      </c>
    </row>
    <row r="20" spans="1:48" ht="12.75">
      <c r="A20">
        <f>ROW(Source!A28)</f>
        <v>28</v>
      </c>
      <c r="B20">
        <v>4647153</v>
      </c>
      <c r="C20">
        <v>4647151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25</v>
      </c>
      <c r="K20" t="s">
        <v>224</v>
      </c>
      <c r="L20">
        <v>608254</v>
      </c>
      <c r="N20">
        <v>1013</v>
      </c>
      <c r="O20" t="s">
        <v>225</v>
      </c>
      <c r="P20" t="s">
        <v>225</v>
      </c>
      <c r="Q20">
        <v>1</v>
      </c>
      <c r="Y20">
        <v>1.19</v>
      </c>
      <c r="AA20">
        <v>0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1.19</v>
      </c>
      <c r="AV20">
        <v>2</v>
      </c>
    </row>
    <row r="21" spans="1:48" ht="12.75">
      <c r="A21">
        <f>ROW(Source!A28)</f>
        <v>28</v>
      </c>
      <c r="B21">
        <v>4647154</v>
      </c>
      <c r="C21">
        <v>4647151</v>
      </c>
      <c r="D21">
        <v>4064135</v>
      </c>
      <c r="E21">
        <v>1</v>
      </c>
      <c r="F21">
        <v>1</v>
      </c>
      <c r="G21">
        <v>1</v>
      </c>
      <c r="H21">
        <v>2</v>
      </c>
      <c r="I21" t="s">
        <v>248</v>
      </c>
      <c r="J21" t="s">
        <v>249</v>
      </c>
      <c r="K21" t="s">
        <v>250</v>
      </c>
      <c r="L21">
        <v>1480</v>
      </c>
      <c r="N21">
        <v>1013</v>
      </c>
      <c r="O21" t="s">
        <v>251</v>
      </c>
      <c r="P21" t="s">
        <v>252</v>
      </c>
      <c r="Q21">
        <v>1</v>
      </c>
      <c r="Y21">
        <v>0.5</v>
      </c>
      <c r="AA21">
        <v>0</v>
      </c>
      <c r="AB21">
        <v>118.84</v>
      </c>
      <c r="AC21">
        <v>0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0.5</v>
      </c>
      <c r="AV21">
        <v>0</v>
      </c>
    </row>
    <row r="22" spans="1:48" ht="12.75">
      <c r="A22">
        <f>ROW(Source!A28)</f>
        <v>28</v>
      </c>
      <c r="B22">
        <v>4647155</v>
      </c>
      <c r="C22">
        <v>4647151</v>
      </c>
      <c r="D22">
        <v>4064233</v>
      </c>
      <c r="E22">
        <v>1</v>
      </c>
      <c r="F22">
        <v>1</v>
      </c>
      <c r="G22">
        <v>1</v>
      </c>
      <c r="H22">
        <v>2</v>
      </c>
      <c r="I22" t="s">
        <v>253</v>
      </c>
      <c r="J22" t="s">
        <v>254</v>
      </c>
      <c r="K22" t="s">
        <v>255</v>
      </c>
      <c r="L22">
        <v>1368</v>
      </c>
      <c r="N22">
        <v>1011</v>
      </c>
      <c r="O22" t="s">
        <v>217</v>
      </c>
      <c r="P22" t="s">
        <v>217</v>
      </c>
      <c r="Q22">
        <v>1</v>
      </c>
      <c r="Y22">
        <v>0.29</v>
      </c>
      <c r="AA22">
        <v>0</v>
      </c>
      <c r="AB22">
        <v>123.73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0.29</v>
      </c>
      <c r="AV22">
        <v>0</v>
      </c>
    </row>
    <row r="23" spans="1:48" ht="12.75">
      <c r="A23">
        <f>ROW(Source!A28)</f>
        <v>28</v>
      </c>
      <c r="B23">
        <v>4647156</v>
      </c>
      <c r="C23">
        <v>4647151</v>
      </c>
      <c r="D23">
        <v>4067370</v>
      </c>
      <c r="E23">
        <v>1</v>
      </c>
      <c r="F23">
        <v>1</v>
      </c>
      <c r="G23">
        <v>1</v>
      </c>
      <c r="H23">
        <v>2</v>
      </c>
      <c r="I23" t="s">
        <v>226</v>
      </c>
      <c r="J23" t="s">
        <v>227</v>
      </c>
      <c r="K23" t="s">
        <v>228</v>
      </c>
      <c r="L23">
        <v>1368</v>
      </c>
      <c r="N23">
        <v>1011</v>
      </c>
      <c r="O23" t="s">
        <v>217</v>
      </c>
      <c r="P23" t="s">
        <v>217</v>
      </c>
      <c r="Q23">
        <v>1</v>
      </c>
      <c r="Y23">
        <v>0.4</v>
      </c>
      <c r="AA23">
        <v>0</v>
      </c>
      <c r="AB23">
        <v>60.77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0.4</v>
      </c>
      <c r="AV23">
        <v>0</v>
      </c>
    </row>
    <row r="24" spans="1:48" ht="12.75">
      <c r="A24">
        <f>ROW(Source!A28)</f>
        <v>28</v>
      </c>
      <c r="B24">
        <v>4647157</v>
      </c>
      <c r="C24">
        <v>4647151</v>
      </c>
      <c r="D24">
        <v>4067865</v>
      </c>
      <c r="E24">
        <v>1</v>
      </c>
      <c r="F24">
        <v>1</v>
      </c>
      <c r="G24">
        <v>1</v>
      </c>
      <c r="H24">
        <v>3</v>
      </c>
      <c r="I24" t="s">
        <v>256</v>
      </c>
      <c r="J24" t="s">
        <v>257</v>
      </c>
      <c r="K24" t="s">
        <v>258</v>
      </c>
      <c r="L24">
        <v>1327</v>
      </c>
      <c r="N24">
        <v>1005</v>
      </c>
      <c r="O24" t="s">
        <v>259</v>
      </c>
      <c r="P24" t="s">
        <v>259</v>
      </c>
      <c r="Q24">
        <v>1</v>
      </c>
      <c r="Y24">
        <v>130</v>
      </c>
      <c r="AA24">
        <v>21.57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130</v>
      </c>
      <c r="AV24">
        <v>0</v>
      </c>
    </row>
    <row r="25" spans="1:48" ht="12.75">
      <c r="A25">
        <f>ROW(Source!A28)</f>
        <v>28</v>
      </c>
      <c r="B25">
        <v>4647158</v>
      </c>
      <c r="C25">
        <v>4647151</v>
      </c>
      <c r="D25">
        <v>4068019</v>
      </c>
      <c r="E25">
        <v>1</v>
      </c>
      <c r="F25">
        <v>1</v>
      </c>
      <c r="G25">
        <v>1</v>
      </c>
      <c r="H25">
        <v>3</v>
      </c>
      <c r="I25" t="s">
        <v>260</v>
      </c>
      <c r="J25" t="s">
        <v>261</v>
      </c>
      <c r="K25" t="s">
        <v>262</v>
      </c>
      <c r="L25">
        <v>1348</v>
      </c>
      <c r="N25">
        <v>1009</v>
      </c>
      <c r="O25" t="s">
        <v>221</v>
      </c>
      <c r="P25" t="s">
        <v>221</v>
      </c>
      <c r="Q25">
        <v>1000</v>
      </c>
      <c r="Y25">
        <v>0.004</v>
      </c>
      <c r="AA25">
        <v>15151.43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0.004</v>
      </c>
      <c r="AV25">
        <v>0</v>
      </c>
    </row>
    <row r="26" spans="1:48" ht="12.75">
      <c r="A26">
        <f>ROW(Source!A28)</f>
        <v>28</v>
      </c>
      <c r="B26">
        <v>4647159</v>
      </c>
      <c r="C26">
        <v>4647151</v>
      </c>
      <c r="D26">
        <v>4069578</v>
      </c>
      <c r="E26">
        <v>1</v>
      </c>
      <c r="F26">
        <v>1</v>
      </c>
      <c r="G26">
        <v>1</v>
      </c>
      <c r="H26">
        <v>3</v>
      </c>
      <c r="I26" t="s">
        <v>263</v>
      </c>
      <c r="J26" t="s">
        <v>264</v>
      </c>
      <c r="K26" t="s">
        <v>265</v>
      </c>
      <c r="L26">
        <v>1348</v>
      </c>
      <c r="N26">
        <v>1009</v>
      </c>
      <c r="O26" t="s">
        <v>221</v>
      </c>
      <c r="P26" t="s">
        <v>221</v>
      </c>
      <c r="Q26">
        <v>1000</v>
      </c>
      <c r="Y26">
        <v>0.027</v>
      </c>
      <c r="AA26">
        <v>9571.02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0.027</v>
      </c>
      <c r="AV26">
        <v>0</v>
      </c>
    </row>
    <row r="27" spans="1:48" ht="12.75">
      <c r="A27">
        <f>ROW(Source!A28)</f>
        <v>28</v>
      </c>
      <c r="B27">
        <v>4647160</v>
      </c>
      <c r="C27">
        <v>4647151</v>
      </c>
      <c r="D27">
        <v>4069738</v>
      </c>
      <c r="E27">
        <v>1</v>
      </c>
      <c r="F27">
        <v>1</v>
      </c>
      <c r="G27">
        <v>1</v>
      </c>
      <c r="H27">
        <v>3</v>
      </c>
      <c r="I27" t="s">
        <v>266</v>
      </c>
      <c r="J27" t="s">
        <v>267</v>
      </c>
      <c r="K27" t="s">
        <v>268</v>
      </c>
      <c r="L27">
        <v>1327</v>
      </c>
      <c r="N27">
        <v>1005</v>
      </c>
      <c r="O27" t="s">
        <v>259</v>
      </c>
      <c r="P27" t="s">
        <v>259</v>
      </c>
      <c r="Q27">
        <v>1</v>
      </c>
      <c r="Y27">
        <v>1.58</v>
      </c>
      <c r="AA27">
        <v>4.75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1.58</v>
      </c>
      <c r="AV27">
        <v>0</v>
      </c>
    </row>
    <row r="28" spans="1:48" ht="12.75">
      <c r="A28">
        <f>ROW(Source!A28)</f>
        <v>28</v>
      </c>
      <c r="B28">
        <v>4647161</v>
      </c>
      <c r="C28">
        <v>4647151</v>
      </c>
      <c r="D28">
        <v>4071695</v>
      </c>
      <c r="E28">
        <v>1</v>
      </c>
      <c r="F28">
        <v>1</v>
      </c>
      <c r="G28">
        <v>1</v>
      </c>
      <c r="H28">
        <v>3</v>
      </c>
      <c r="I28" t="s">
        <v>229</v>
      </c>
      <c r="J28" t="s">
        <v>230</v>
      </c>
      <c r="K28" t="s">
        <v>231</v>
      </c>
      <c r="L28">
        <v>1348</v>
      </c>
      <c r="N28">
        <v>1009</v>
      </c>
      <c r="O28" t="s">
        <v>221</v>
      </c>
      <c r="P28" t="s">
        <v>221</v>
      </c>
      <c r="Q28">
        <v>1000</v>
      </c>
      <c r="Y28">
        <v>0.00014</v>
      </c>
      <c r="AA28">
        <v>7696.95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0.00014</v>
      </c>
      <c r="AV28">
        <v>0</v>
      </c>
    </row>
    <row r="29" spans="1:48" ht="12.75">
      <c r="A29">
        <f>ROW(Source!A28)</f>
        <v>28</v>
      </c>
      <c r="B29">
        <v>4647162</v>
      </c>
      <c r="C29">
        <v>4647151</v>
      </c>
      <c r="D29">
        <v>4071805</v>
      </c>
      <c r="E29">
        <v>1</v>
      </c>
      <c r="F29">
        <v>1</v>
      </c>
      <c r="G29">
        <v>1</v>
      </c>
      <c r="H29">
        <v>3</v>
      </c>
      <c r="I29" t="s">
        <v>269</v>
      </c>
      <c r="J29" t="s">
        <v>270</v>
      </c>
      <c r="K29" t="s">
        <v>271</v>
      </c>
      <c r="L29">
        <v>1348</v>
      </c>
      <c r="N29">
        <v>1009</v>
      </c>
      <c r="O29" t="s">
        <v>221</v>
      </c>
      <c r="P29" t="s">
        <v>221</v>
      </c>
      <c r="Q29">
        <v>1000</v>
      </c>
      <c r="Y29">
        <v>0.02</v>
      </c>
      <c r="AA29">
        <v>12215.47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0.02</v>
      </c>
      <c r="AV29">
        <v>0</v>
      </c>
    </row>
    <row r="30" spans="1:48" ht="12.75">
      <c r="A30">
        <f>ROW(Source!A28)</f>
        <v>28</v>
      </c>
      <c r="B30">
        <v>4647163</v>
      </c>
      <c r="C30">
        <v>4647151</v>
      </c>
      <c r="D30">
        <v>4072041</v>
      </c>
      <c r="E30">
        <v>1</v>
      </c>
      <c r="F30">
        <v>1</v>
      </c>
      <c r="G30">
        <v>1</v>
      </c>
      <c r="H30">
        <v>3</v>
      </c>
      <c r="I30" t="s">
        <v>272</v>
      </c>
      <c r="J30" t="s">
        <v>273</v>
      </c>
      <c r="K30" t="s">
        <v>274</v>
      </c>
      <c r="L30">
        <v>1346</v>
      </c>
      <c r="N30">
        <v>1009</v>
      </c>
      <c r="O30" t="s">
        <v>275</v>
      </c>
      <c r="P30" t="s">
        <v>275</v>
      </c>
      <c r="Q30">
        <v>1</v>
      </c>
      <c r="Y30">
        <v>0.1</v>
      </c>
      <c r="AA30">
        <v>51.2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0.1</v>
      </c>
      <c r="AV30">
        <v>0</v>
      </c>
    </row>
    <row r="31" spans="1:48" ht="12.75">
      <c r="A31">
        <f>ROW(Source!A28)</f>
        <v>28</v>
      </c>
      <c r="B31">
        <v>4647164</v>
      </c>
      <c r="C31">
        <v>4647151</v>
      </c>
      <c r="D31">
        <v>4073715</v>
      </c>
      <c r="E31">
        <v>1</v>
      </c>
      <c r="F31">
        <v>1</v>
      </c>
      <c r="G31">
        <v>1</v>
      </c>
      <c r="H31">
        <v>3</v>
      </c>
      <c r="I31" t="s">
        <v>276</v>
      </c>
      <c r="J31" t="s">
        <v>277</v>
      </c>
      <c r="K31" t="s">
        <v>278</v>
      </c>
      <c r="L31">
        <v>1371</v>
      </c>
      <c r="N31">
        <v>1013</v>
      </c>
      <c r="O31" t="s">
        <v>279</v>
      </c>
      <c r="P31" t="s">
        <v>279</v>
      </c>
      <c r="Q31">
        <v>1</v>
      </c>
      <c r="Y31">
        <v>20</v>
      </c>
      <c r="AA31">
        <v>5.89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20</v>
      </c>
      <c r="AV31">
        <v>0</v>
      </c>
    </row>
    <row r="32" spans="1:48" ht="12.75">
      <c r="A32">
        <f>ROW(Source!A28)</f>
        <v>28</v>
      </c>
      <c r="B32">
        <v>4647165</v>
      </c>
      <c r="C32">
        <v>4647151</v>
      </c>
      <c r="D32">
        <v>4101246</v>
      </c>
      <c r="E32">
        <v>1</v>
      </c>
      <c r="F32">
        <v>1</v>
      </c>
      <c r="G32">
        <v>1</v>
      </c>
      <c r="H32">
        <v>3</v>
      </c>
      <c r="I32" t="s">
        <v>280</v>
      </c>
      <c r="J32" t="s">
        <v>281</v>
      </c>
      <c r="K32" t="s">
        <v>282</v>
      </c>
      <c r="L32">
        <v>1339</v>
      </c>
      <c r="N32">
        <v>1007</v>
      </c>
      <c r="O32" t="s">
        <v>48</v>
      </c>
      <c r="P32" t="s">
        <v>48</v>
      </c>
      <c r="Q32">
        <v>1</v>
      </c>
      <c r="Y32">
        <v>0.02</v>
      </c>
      <c r="AA32">
        <v>424.88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0.02</v>
      </c>
      <c r="AV32">
        <v>0</v>
      </c>
    </row>
    <row r="33" spans="1:48" ht="12.75">
      <c r="A33">
        <f>ROW(Source!A29)</f>
        <v>29</v>
      </c>
      <c r="B33">
        <v>4647208</v>
      </c>
      <c r="C33">
        <v>4647207</v>
      </c>
      <c r="D33">
        <v>4161716</v>
      </c>
      <c r="E33">
        <v>1</v>
      </c>
      <c r="F33">
        <v>1</v>
      </c>
      <c r="G33">
        <v>1</v>
      </c>
      <c r="H33">
        <v>1</v>
      </c>
      <c r="I33" t="s">
        <v>283</v>
      </c>
      <c r="K33" t="s">
        <v>284</v>
      </c>
      <c r="L33">
        <v>1476</v>
      </c>
      <c r="N33">
        <v>1013</v>
      </c>
      <c r="O33" t="s">
        <v>212</v>
      </c>
      <c r="P33" t="s">
        <v>213</v>
      </c>
      <c r="Q33">
        <v>1</v>
      </c>
      <c r="Y33">
        <v>31.84</v>
      </c>
      <c r="AA33">
        <v>0</v>
      </c>
      <c r="AB33">
        <v>0</v>
      </c>
      <c r="AC33">
        <v>0</v>
      </c>
      <c r="AD33">
        <v>8.74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31.84</v>
      </c>
      <c r="AV33">
        <v>1</v>
      </c>
    </row>
    <row r="34" spans="1:48" ht="12.75">
      <c r="A34">
        <f>ROW(Source!A29)</f>
        <v>29</v>
      </c>
      <c r="B34">
        <v>4647209</v>
      </c>
      <c r="C34">
        <v>4647207</v>
      </c>
      <c r="D34">
        <v>121548</v>
      </c>
      <c r="E34">
        <v>1</v>
      </c>
      <c r="F34">
        <v>1</v>
      </c>
      <c r="G34">
        <v>1</v>
      </c>
      <c r="H34">
        <v>1</v>
      </c>
      <c r="I34" t="s">
        <v>25</v>
      </c>
      <c r="K34" t="s">
        <v>224</v>
      </c>
      <c r="L34">
        <v>608254</v>
      </c>
      <c r="N34">
        <v>1013</v>
      </c>
      <c r="O34" t="s">
        <v>225</v>
      </c>
      <c r="P34" t="s">
        <v>225</v>
      </c>
      <c r="Q34">
        <v>1</v>
      </c>
      <c r="Y34">
        <v>0.18</v>
      </c>
      <c r="AA34">
        <v>0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0.18</v>
      </c>
      <c r="AV34">
        <v>2</v>
      </c>
    </row>
    <row r="35" spans="1:48" ht="12.75">
      <c r="A35">
        <f>ROW(Source!A29)</f>
        <v>29</v>
      </c>
      <c r="B35">
        <v>4647210</v>
      </c>
      <c r="C35">
        <v>4647207</v>
      </c>
      <c r="D35">
        <v>4067370</v>
      </c>
      <c r="E35">
        <v>1</v>
      </c>
      <c r="F35">
        <v>1</v>
      </c>
      <c r="G35">
        <v>1</v>
      </c>
      <c r="H35">
        <v>2</v>
      </c>
      <c r="I35" t="s">
        <v>226</v>
      </c>
      <c r="J35" t="s">
        <v>227</v>
      </c>
      <c r="K35" t="s">
        <v>228</v>
      </c>
      <c r="L35">
        <v>1368</v>
      </c>
      <c r="N35">
        <v>1011</v>
      </c>
      <c r="O35" t="s">
        <v>217</v>
      </c>
      <c r="P35" t="s">
        <v>217</v>
      </c>
      <c r="Q35">
        <v>1</v>
      </c>
      <c r="Y35">
        <v>0.18</v>
      </c>
      <c r="AA35">
        <v>0</v>
      </c>
      <c r="AB35">
        <v>60.77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0.18</v>
      </c>
      <c r="AV35">
        <v>0</v>
      </c>
    </row>
    <row r="36" spans="1:48" ht="12.75">
      <c r="A36">
        <f>ROW(Source!A29)</f>
        <v>29</v>
      </c>
      <c r="B36">
        <v>4647211</v>
      </c>
      <c r="C36">
        <v>4647207</v>
      </c>
      <c r="D36">
        <v>4071695</v>
      </c>
      <c r="E36">
        <v>1</v>
      </c>
      <c r="F36">
        <v>1</v>
      </c>
      <c r="G36">
        <v>1</v>
      </c>
      <c r="H36">
        <v>3</v>
      </c>
      <c r="I36" t="s">
        <v>229</v>
      </c>
      <c r="J36" t="s">
        <v>230</v>
      </c>
      <c r="K36" t="s">
        <v>231</v>
      </c>
      <c r="L36">
        <v>1348</v>
      </c>
      <c r="N36">
        <v>1009</v>
      </c>
      <c r="O36" t="s">
        <v>221</v>
      </c>
      <c r="P36" t="s">
        <v>221</v>
      </c>
      <c r="Q36">
        <v>1000</v>
      </c>
      <c r="Y36">
        <v>0.002</v>
      </c>
      <c r="AA36">
        <v>7696.95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0.002</v>
      </c>
      <c r="AV36">
        <v>0</v>
      </c>
    </row>
    <row r="37" spans="1:48" ht="12.75">
      <c r="A37">
        <f>ROW(Source!A29)</f>
        <v>29</v>
      </c>
      <c r="B37">
        <v>4647212</v>
      </c>
      <c r="C37">
        <v>4647207</v>
      </c>
      <c r="D37">
        <v>4074016</v>
      </c>
      <c r="E37">
        <v>1</v>
      </c>
      <c r="F37">
        <v>1</v>
      </c>
      <c r="G37">
        <v>1</v>
      </c>
      <c r="H37">
        <v>3</v>
      </c>
      <c r="I37" t="s">
        <v>285</v>
      </c>
      <c r="J37" t="s">
        <v>286</v>
      </c>
      <c r="K37" t="s">
        <v>287</v>
      </c>
      <c r="L37">
        <v>1339</v>
      </c>
      <c r="N37">
        <v>1007</v>
      </c>
      <c r="O37" t="s">
        <v>48</v>
      </c>
      <c r="P37" t="s">
        <v>48</v>
      </c>
      <c r="Q37">
        <v>1</v>
      </c>
      <c r="Y37">
        <v>0.363</v>
      </c>
      <c r="AA37">
        <v>1321.36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0.363</v>
      </c>
      <c r="AV37">
        <v>0</v>
      </c>
    </row>
    <row r="38" spans="1:48" ht="12.75">
      <c r="A38">
        <f>ROW(Source!A29)</f>
        <v>29</v>
      </c>
      <c r="B38">
        <v>4647213</v>
      </c>
      <c r="C38">
        <v>4647207</v>
      </c>
      <c r="D38">
        <v>4125739</v>
      </c>
      <c r="E38">
        <v>1</v>
      </c>
      <c r="F38">
        <v>1</v>
      </c>
      <c r="G38">
        <v>1</v>
      </c>
      <c r="H38">
        <v>3</v>
      </c>
      <c r="I38" t="s">
        <v>218</v>
      </c>
      <c r="J38" t="s">
        <v>219</v>
      </c>
      <c r="K38" t="s">
        <v>220</v>
      </c>
      <c r="L38">
        <v>1348</v>
      </c>
      <c r="N38">
        <v>1009</v>
      </c>
      <c r="O38" t="s">
        <v>221</v>
      </c>
      <c r="P38" t="s">
        <v>221</v>
      </c>
      <c r="Q38">
        <v>1000</v>
      </c>
      <c r="Y38">
        <v>0.25</v>
      </c>
      <c r="AA38">
        <v>0</v>
      </c>
      <c r="AB38">
        <v>0</v>
      </c>
      <c r="AC38">
        <v>0</v>
      </c>
      <c r="AD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T38">
        <v>0.25</v>
      </c>
      <c r="AV38">
        <v>0</v>
      </c>
    </row>
    <row r="39" spans="1:48" ht="12.75">
      <c r="A39">
        <f>ROW(Source!A30)</f>
        <v>30</v>
      </c>
      <c r="B39">
        <v>4647220</v>
      </c>
      <c r="C39">
        <v>4647219</v>
      </c>
      <c r="D39">
        <v>4165933</v>
      </c>
      <c r="E39">
        <v>1</v>
      </c>
      <c r="F39">
        <v>1</v>
      </c>
      <c r="G39">
        <v>1</v>
      </c>
      <c r="H39">
        <v>1</v>
      </c>
      <c r="I39" t="s">
        <v>288</v>
      </c>
      <c r="K39" t="s">
        <v>289</v>
      </c>
      <c r="L39">
        <v>1476</v>
      </c>
      <c r="N39">
        <v>1013</v>
      </c>
      <c r="O39" t="s">
        <v>212</v>
      </c>
      <c r="P39" t="s">
        <v>213</v>
      </c>
      <c r="Q39">
        <v>1</v>
      </c>
      <c r="Y39">
        <v>42.51</v>
      </c>
      <c r="AA39">
        <v>0</v>
      </c>
      <c r="AB39">
        <v>0</v>
      </c>
      <c r="AC39">
        <v>0</v>
      </c>
      <c r="AD39">
        <v>9.76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42.51</v>
      </c>
      <c r="AV39">
        <v>1</v>
      </c>
    </row>
    <row r="40" spans="1:48" ht="12.75">
      <c r="A40">
        <f>ROW(Source!A30)</f>
        <v>30</v>
      </c>
      <c r="B40">
        <v>4647221</v>
      </c>
      <c r="C40">
        <v>4647219</v>
      </c>
      <c r="D40">
        <v>121548</v>
      </c>
      <c r="E40">
        <v>1</v>
      </c>
      <c r="F40">
        <v>1</v>
      </c>
      <c r="G40">
        <v>1</v>
      </c>
      <c r="H40">
        <v>1</v>
      </c>
      <c r="I40" t="s">
        <v>25</v>
      </c>
      <c r="K40" t="s">
        <v>224</v>
      </c>
      <c r="L40">
        <v>608254</v>
      </c>
      <c r="N40">
        <v>1013</v>
      </c>
      <c r="O40" t="s">
        <v>225</v>
      </c>
      <c r="P40" t="s">
        <v>225</v>
      </c>
      <c r="Q40">
        <v>1</v>
      </c>
      <c r="Y40">
        <v>0.35</v>
      </c>
      <c r="AA40">
        <v>0</v>
      </c>
      <c r="AB40">
        <v>0</v>
      </c>
      <c r="AC40">
        <v>0</v>
      </c>
      <c r="AD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0.35</v>
      </c>
      <c r="AV40">
        <v>2</v>
      </c>
    </row>
    <row r="41" spans="1:48" ht="12.75">
      <c r="A41">
        <f>ROW(Source!A30)</f>
        <v>30</v>
      </c>
      <c r="B41">
        <v>4647222</v>
      </c>
      <c r="C41">
        <v>4647219</v>
      </c>
      <c r="D41">
        <v>4064233</v>
      </c>
      <c r="E41">
        <v>1</v>
      </c>
      <c r="F41">
        <v>1</v>
      </c>
      <c r="G41">
        <v>1</v>
      </c>
      <c r="H41">
        <v>2</v>
      </c>
      <c r="I41" t="s">
        <v>253</v>
      </c>
      <c r="J41" t="s">
        <v>254</v>
      </c>
      <c r="K41" t="s">
        <v>255</v>
      </c>
      <c r="L41">
        <v>1368</v>
      </c>
      <c r="N41">
        <v>1011</v>
      </c>
      <c r="O41" t="s">
        <v>217</v>
      </c>
      <c r="P41" t="s">
        <v>217</v>
      </c>
      <c r="Q41">
        <v>1</v>
      </c>
      <c r="Y41">
        <v>0.14</v>
      </c>
      <c r="AA41">
        <v>0</v>
      </c>
      <c r="AB41">
        <v>123.73</v>
      </c>
      <c r="AC41">
        <v>0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0.14</v>
      </c>
      <c r="AV41">
        <v>0</v>
      </c>
    </row>
    <row r="42" spans="1:48" ht="12.75">
      <c r="A42">
        <f>ROW(Source!A30)</f>
        <v>30</v>
      </c>
      <c r="B42">
        <v>4647223</v>
      </c>
      <c r="C42">
        <v>4647219</v>
      </c>
      <c r="D42">
        <v>4066889</v>
      </c>
      <c r="E42">
        <v>1</v>
      </c>
      <c r="F42">
        <v>1</v>
      </c>
      <c r="G42">
        <v>1</v>
      </c>
      <c r="H42">
        <v>2</v>
      </c>
      <c r="I42" t="s">
        <v>290</v>
      </c>
      <c r="J42" t="s">
        <v>291</v>
      </c>
      <c r="K42" t="s">
        <v>292</v>
      </c>
      <c r="L42">
        <v>1480</v>
      </c>
      <c r="N42">
        <v>1013</v>
      </c>
      <c r="O42" t="s">
        <v>251</v>
      </c>
      <c r="P42" t="s">
        <v>252</v>
      </c>
      <c r="Q42">
        <v>1</v>
      </c>
      <c r="Y42">
        <v>0.39</v>
      </c>
      <c r="AA42">
        <v>0</v>
      </c>
      <c r="AB42">
        <v>3.47</v>
      </c>
      <c r="AC42">
        <v>0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0.39</v>
      </c>
      <c r="AV42">
        <v>0</v>
      </c>
    </row>
    <row r="43" spans="1:48" ht="12.75">
      <c r="A43">
        <f>ROW(Source!A30)</f>
        <v>30</v>
      </c>
      <c r="B43">
        <v>4647224</v>
      </c>
      <c r="C43">
        <v>4647219</v>
      </c>
      <c r="D43">
        <v>4067370</v>
      </c>
      <c r="E43">
        <v>1</v>
      </c>
      <c r="F43">
        <v>1</v>
      </c>
      <c r="G43">
        <v>1</v>
      </c>
      <c r="H43">
        <v>2</v>
      </c>
      <c r="I43" t="s">
        <v>226</v>
      </c>
      <c r="J43" t="s">
        <v>227</v>
      </c>
      <c r="K43" t="s">
        <v>228</v>
      </c>
      <c r="L43">
        <v>1368</v>
      </c>
      <c r="N43">
        <v>1011</v>
      </c>
      <c r="O43" t="s">
        <v>217</v>
      </c>
      <c r="P43" t="s">
        <v>217</v>
      </c>
      <c r="Q43">
        <v>1</v>
      </c>
      <c r="Y43">
        <v>0.21</v>
      </c>
      <c r="AA43">
        <v>0</v>
      </c>
      <c r="AB43">
        <v>60.77</v>
      </c>
      <c r="AC43">
        <v>0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0.21</v>
      </c>
      <c r="AV43">
        <v>0</v>
      </c>
    </row>
    <row r="44" spans="1:48" ht="12.75">
      <c r="A44">
        <f>ROW(Source!A30)</f>
        <v>30</v>
      </c>
      <c r="B44">
        <v>4647225</v>
      </c>
      <c r="C44">
        <v>4647219</v>
      </c>
      <c r="D44">
        <v>4069566</v>
      </c>
      <c r="E44">
        <v>1</v>
      </c>
      <c r="F44">
        <v>1</v>
      </c>
      <c r="G44">
        <v>1</v>
      </c>
      <c r="H44">
        <v>3</v>
      </c>
      <c r="I44" t="s">
        <v>293</v>
      </c>
      <c r="J44" t="s">
        <v>294</v>
      </c>
      <c r="K44" t="s">
        <v>295</v>
      </c>
      <c r="L44">
        <v>1348</v>
      </c>
      <c r="N44">
        <v>1009</v>
      </c>
      <c r="O44" t="s">
        <v>221</v>
      </c>
      <c r="P44" t="s">
        <v>221</v>
      </c>
      <c r="Q44">
        <v>1000</v>
      </c>
      <c r="Y44">
        <v>0.04</v>
      </c>
      <c r="AA44">
        <v>4209.73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0.04</v>
      </c>
      <c r="AV44">
        <v>0</v>
      </c>
    </row>
    <row r="45" spans="1:48" ht="12.75">
      <c r="A45">
        <f>ROW(Source!A30)</f>
        <v>30</v>
      </c>
      <c r="B45">
        <v>4647226</v>
      </c>
      <c r="C45">
        <v>4647219</v>
      </c>
      <c r="D45">
        <v>4073842</v>
      </c>
      <c r="E45">
        <v>1</v>
      </c>
      <c r="F45">
        <v>1</v>
      </c>
      <c r="G45">
        <v>1</v>
      </c>
      <c r="H45">
        <v>3</v>
      </c>
      <c r="I45" t="s">
        <v>296</v>
      </c>
      <c r="J45" t="s">
        <v>297</v>
      </c>
      <c r="K45" t="s">
        <v>298</v>
      </c>
      <c r="L45">
        <v>1339</v>
      </c>
      <c r="N45">
        <v>1007</v>
      </c>
      <c r="O45" t="s">
        <v>48</v>
      </c>
      <c r="P45" t="s">
        <v>48</v>
      </c>
      <c r="Q45">
        <v>1</v>
      </c>
      <c r="Y45">
        <v>0.56</v>
      </c>
      <c r="AA45">
        <v>1427.63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0.56</v>
      </c>
      <c r="AV45">
        <v>0</v>
      </c>
    </row>
    <row r="46" spans="1:48" ht="12.75">
      <c r="A46">
        <f>ROW(Source!A30)</f>
        <v>30</v>
      </c>
      <c r="B46">
        <v>4647227</v>
      </c>
      <c r="C46">
        <v>4647219</v>
      </c>
      <c r="D46">
        <v>4073850</v>
      </c>
      <c r="E46">
        <v>1</v>
      </c>
      <c r="F46">
        <v>1</v>
      </c>
      <c r="G46">
        <v>1</v>
      </c>
      <c r="H46">
        <v>3</v>
      </c>
      <c r="I46" t="s">
        <v>299</v>
      </c>
      <c r="J46" t="s">
        <v>300</v>
      </c>
      <c r="K46" t="s">
        <v>301</v>
      </c>
      <c r="L46">
        <v>1339</v>
      </c>
      <c r="N46">
        <v>1007</v>
      </c>
      <c r="O46" t="s">
        <v>48</v>
      </c>
      <c r="P46" t="s">
        <v>48</v>
      </c>
      <c r="Q46">
        <v>1</v>
      </c>
      <c r="Y46">
        <v>0.49</v>
      </c>
      <c r="AA46">
        <v>1535.6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0.49</v>
      </c>
      <c r="AV46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2007-02-21T03:18:31Z</cp:lastPrinted>
  <dcterms:created xsi:type="dcterms:W3CDTF">2007-03-10T03:22:02Z</dcterms:created>
  <dcterms:modified xsi:type="dcterms:W3CDTF">2007-05-18T12:45:59Z</dcterms:modified>
  <cp:category/>
  <cp:version/>
  <cp:contentType/>
  <cp:contentStatus/>
</cp:coreProperties>
</file>