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<sst xmlns="http://schemas.openxmlformats.org/spreadsheetml/2006/main" count="114" uniqueCount="39">
  <si>
    <t>УТВЕРЖДАЮ</t>
  </si>
  <si>
    <t>СОГЛАСОВЫВАЮ</t>
  </si>
  <si>
    <t>Смету в сумме</t>
  </si>
  <si>
    <t xml:space="preserve">Глава администрации </t>
  </si>
  <si>
    <t>Начальник УТЭР, ЖКХ и С</t>
  </si>
  <si>
    <t>Минаев А.Г.___________________</t>
  </si>
  <si>
    <t>Русаков В.И.___________________</t>
  </si>
  <si>
    <t>Директор МОУ СОШ № 1</t>
  </si>
  <si>
    <t>р.п.Н.Майна</t>
  </si>
  <si>
    <t>Яшихина      ___________________</t>
  </si>
  <si>
    <t>"_____" __________________ 2007 г.</t>
  </si>
  <si>
    <t>Л О К А Л Ь Н А Я   С М Е Т А № 22</t>
  </si>
  <si>
    <t xml:space="preserve">Сметная стоимость </t>
  </si>
  <si>
    <t>650,446 тыс.руб</t>
  </si>
  <si>
    <t xml:space="preserve">Нормативная трудоемкость </t>
  </si>
  <si>
    <t xml:space="preserve">Средства на оплату труда </t>
  </si>
  <si>
    <t>№ п/п</t>
  </si>
  <si>
    <t>Шифр норм</t>
  </si>
  <si>
    <t>Наименование видов работ и затрат</t>
  </si>
  <si>
    <t>Единица измерения</t>
  </si>
  <si>
    <t>Объем</t>
  </si>
  <si>
    <t>Норма расхода</t>
  </si>
  <si>
    <t>Затраты на единицу измерения</t>
  </si>
  <si>
    <t>Общие затраты</t>
  </si>
  <si>
    <t>Трудо-затраты рабочих, чел.-ч</t>
  </si>
  <si>
    <t>Трудо-затраты маши-нистов, чел.-ч</t>
  </si>
  <si>
    <t>Стои-мость мате-риалов, руб.</t>
  </si>
  <si>
    <t>Стои-мость машин и механиз-мов, руб.</t>
  </si>
  <si>
    <t>Машины и механизмы:</t>
  </si>
  <si>
    <t>Материалы:</t>
  </si>
  <si>
    <t>Итого по локальной смете</t>
  </si>
  <si>
    <t>Переход в цены 2006 г. Инд.3,43</t>
  </si>
  <si>
    <t>Непредвиденные расходы 1%</t>
  </si>
  <si>
    <t>Итого</t>
  </si>
  <si>
    <t>НДС 18%</t>
  </si>
  <si>
    <t>Всего с НДС</t>
  </si>
  <si>
    <t>Исполнил</t>
  </si>
  <si>
    <t>Проверил</t>
  </si>
  <si>
    <t>На текущий ремонт спортивного зала в МОУ СОШ № 1  р.п. Новая Майна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</si>
</sst>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0">
    <font>
      <sz val="10"/>
      <name val="Arial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9"/>
      <color indexed="36"/>
      <name val="Arial Cyr"/>
      <family val="0"/>
    </font>
    <font>
      <i/>
      <sz val="9"/>
      <color indexed="60"/>
      <name val="Arial Cyr"/>
      <family val="0"/>
    </font>
    <font>
      <i/>
      <sz val="9"/>
      <color indexed="17"/>
      <name val="Arial Cyr"/>
      <family val="0"/>
    </font>
    <font>
      <b/>
      <sz val="10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vertical="top"/>
    </xf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/>
    </xf>
    <xf numFmtId="0" fontId="6" fillId="0" borderId="7" xfId="0" applyFont="1" applyBorder="1" applyAlignment="1">
      <alignment vertical="top" wrapText="1"/>
    </xf>
    <xf numFmtId="0" fontId="6" fillId="0" borderId="6" xfId="0" applyFont="1" applyBorder="1" applyAlignment="1">
      <alignment vertical="top"/>
    </xf>
    <xf numFmtId="0" fontId="6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11" xfId="0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0" fontId="9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180" fontId="2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180" fontId="8" fillId="0" borderId="0" xfId="0" applyNumberFormat="1" applyFont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3;&#1072;%20&#1090;&#1077;&#1082;&#1091;&#1097;&#1080;&#1081;%20&#1088;&#1077;&#1084;&#1086;&#1085;&#1090;%20&#1096;&#1082;&#1086;&#1083;&#1099;%20&#1074;%20&#1088;.&#1087;.&#1053;.&#1052;&#1072;&#1081;&#1085;&#1072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 14-гр. (1)"/>
      <sheetName val="Source"/>
      <sheetName val="SmtRes"/>
      <sheetName val="ClcRes"/>
    </sheetNames>
    <sheetDataSet>
      <sheetData sheetId="1">
        <row r="12">
          <cell r="K12" t="str">
            <v/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 t="str">
            <v/>
          </cell>
          <cell r="AF12">
            <v>0</v>
          </cell>
          <cell r="AQ12" t="str">
            <v/>
          </cell>
        </row>
        <row r="20">
          <cell r="R20" t="str">
            <v/>
          </cell>
          <cell r="S20" t="str">
            <v/>
          </cell>
          <cell r="T20" t="str">
            <v/>
          </cell>
          <cell r="AQ20" t="str">
            <v/>
          </cell>
        </row>
        <row r="24">
          <cell r="G24" t="str">
            <v>Спортивный зал</v>
          </cell>
        </row>
        <row r="25">
          <cell r="E25" t="str">
            <v>1</v>
          </cell>
          <cell r="F25" t="str">
            <v>46-04-012-3</v>
          </cell>
          <cell r="G25" t="str">
            <v>Разборка деревянных заполнений проемов дверных и воротных</v>
          </cell>
          <cell r="H25" t="str">
            <v>100 м2</v>
          </cell>
          <cell r="I25">
            <v>0.11</v>
          </cell>
          <cell r="J25">
            <v>0</v>
          </cell>
          <cell r="P25">
            <v>0</v>
          </cell>
          <cell r="Q25">
            <v>11.28</v>
          </cell>
          <cell r="U25">
            <v>11.43</v>
          </cell>
          <cell r="V25">
            <v>0.85</v>
          </cell>
          <cell r="AC25">
            <v>0</v>
          </cell>
          <cell r="AD25">
            <v>102.56</v>
          </cell>
          <cell r="AH25">
            <v>103.91</v>
          </cell>
          <cell r="AI25">
            <v>7.74</v>
          </cell>
        </row>
        <row r="26">
          <cell r="E26" t="str">
            <v>2</v>
          </cell>
          <cell r="F26" t="str">
            <v>62-33-2</v>
          </cell>
          <cell r="G26" t="str">
            <v>Окраска масляными составами ранее окрашенных поверхностей радиаторов и ребристых труб отопления за 2 раза</v>
          </cell>
          <cell r="H26" t="str">
            <v>100 м2</v>
          </cell>
          <cell r="I26">
            <v>0.45</v>
          </cell>
          <cell r="J26">
            <v>0</v>
          </cell>
          <cell r="P26">
            <v>89.25</v>
          </cell>
          <cell r="Q26">
            <v>0.27</v>
          </cell>
          <cell r="U26">
            <v>29.67</v>
          </cell>
          <cell r="V26">
            <v>0</v>
          </cell>
          <cell r="AC26">
            <v>198.34</v>
          </cell>
          <cell r="AD26">
            <v>0.61</v>
          </cell>
          <cell r="AH26">
            <v>65.94</v>
          </cell>
          <cell r="AI26">
            <v>0.01</v>
          </cell>
        </row>
        <row r="28">
          <cell r="E28" t="str">
            <v>3</v>
          </cell>
          <cell r="F28" t="str">
            <v>46-04-012-1</v>
          </cell>
          <cell r="G28" t="str">
            <v>Разборка деревянных заполнений проемов оконных с подоконными досками</v>
          </cell>
          <cell r="H28" t="str">
            <v>100 м2</v>
          </cell>
          <cell r="I28">
            <v>0.6</v>
          </cell>
          <cell r="J28">
            <v>0</v>
          </cell>
          <cell r="P28">
            <v>0</v>
          </cell>
          <cell r="Q28">
            <v>61.54</v>
          </cell>
          <cell r="U28">
            <v>113.12</v>
          </cell>
          <cell r="V28">
            <v>4.64</v>
          </cell>
          <cell r="AC28">
            <v>0</v>
          </cell>
          <cell r="AD28">
            <v>102.56</v>
          </cell>
          <cell r="AH28">
            <v>188.54</v>
          </cell>
          <cell r="AI28">
            <v>7.74</v>
          </cell>
        </row>
        <row r="29">
          <cell r="E29" t="str">
            <v>4</v>
          </cell>
          <cell r="F29" t="str">
            <v>57-1-1</v>
          </cell>
          <cell r="G29" t="str">
            <v>Разборка оснований покрытия полов кирпичных столбиков под лаги</v>
          </cell>
          <cell r="H29" t="str">
            <v>100 м2</v>
          </cell>
          <cell r="I29">
            <v>1.64</v>
          </cell>
          <cell r="J29">
            <v>0</v>
          </cell>
          <cell r="P29">
            <v>0</v>
          </cell>
          <cell r="Q29">
            <v>0</v>
          </cell>
          <cell r="U29">
            <v>14.28</v>
          </cell>
          <cell r="V29">
            <v>0</v>
          </cell>
          <cell r="AC29">
            <v>0</v>
          </cell>
          <cell r="AD29">
            <v>0</v>
          </cell>
          <cell r="AH29">
            <v>8.71</v>
          </cell>
          <cell r="AI29">
            <v>0</v>
          </cell>
        </row>
        <row r="30">
          <cell r="E30" t="str">
            <v>5</v>
          </cell>
          <cell r="F30" t="str">
            <v>57-1-2</v>
          </cell>
          <cell r="G30" t="str">
            <v>Разборка оснований покрытия полов лаг из досок и брусков</v>
          </cell>
          <cell r="H30" t="str">
            <v>100 м2</v>
          </cell>
          <cell r="I30">
            <v>1.64</v>
          </cell>
          <cell r="J30">
            <v>0</v>
          </cell>
          <cell r="P30">
            <v>0</v>
          </cell>
          <cell r="Q30">
            <v>0</v>
          </cell>
          <cell r="U30">
            <v>12.58</v>
          </cell>
          <cell r="V30">
            <v>0</v>
          </cell>
          <cell r="AC30">
            <v>0</v>
          </cell>
          <cell r="AD30">
            <v>0</v>
          </cell>
          <cell r="AH30">
            <v>7.67</v>
          </cell>
          <cell r="AI30">
            <v>0</v>
          </cell>
        </row>
        <row r="31">
          <cell r="E31" t="str">
            <v>6</v>
          </cell>
          <cell r="F31" t="str">
            <v>46-04-010-2</v>
          </cell>
          <cell r="G31" t="str">
            <v>Разборка покрытий полов дощатых</v>
          </cell>
          <cell r="H31" t="str">
            <v>100 м2</v>
          </cell>
          <cell r="I31">
            <v>1.64</v>
          </cell>
          <cell r="J31">
            <v>0</v>
          </cell>
          <cell r="P31">
            <v>0</v>
          </cell>
          <cell r="Q31">
            <v>79.31</v>
          </cell>
          <cell r="U31">
            <v>50.07</v>
          </cell>
          <cell r="V31">
            <v>5.99</v>
          </cell>
          <cell r="AC31">
            <v>0</v>
          </cell>
          <cell r="AD31">
            <v>48.36</v>
          </cell>
          <cell r="AH31">
            <v>30.53</v>
          </cell>
          <cell r="AI31">
            <v>3.65</v>
          </cell>
        </row>
        <row r="32">
          <cell r="E32" t="str">
            <v>7</v>
          </cell>
          <cell r="F32" t="str">
            <v>10-01-039-2</v>
          </cell>
          <cell r="G32" t="str">
            <v>Установка блоков в наружных и внутренних дверных проемах в каменных стенах площадью проема более 3 м2</v>
          </cell>
          <cell r="H32" t="str">
            <v>100 м2</v>
          </cell>
          <cell r="I32">
            <v>0.15</v>
          </cell>
          <cell r="J32">
            <v>0</v>
          </cell>
          <cell r="P32">
            <v>3526.07</v>
          </cell>
          <cell r="Q32">
            <v>174.05</v>
          </cell>
          <cell r="U32">
            <v>13.94</v>
          </cell>
          <cell r="V32">
            <v>1.58</v>
          </cell>
          <cell r="AC32">
            <v>23507.12</v>
          </cell>
          <cell r="AD32">
            <v>1160.34</v>
          </cell>
          <cell r="AH32">
            <v>92.92</v>
          </cell>
          <cell r="AI32">
            <v>10.52</v>
          </cell>
        </row>
        <row r="34">
          <cell r="E34" t="str">
            <v>8</v>
          </cell>
          <cell r="F34" t="str">
            <v>203-0223</v>
          </cell>
          <cell r="G34" t="str">
            <v>Блоки дверные входные и тамбурные с рамочными полотнами однопольные:ДН 21-10 пл.2.05 м2; ДН 24-10 пл.2.35 м2</v>
          </cell>
          <cell r="H34" t="str">
            <v>м2</v>
          </cell>
          <cell r="I34">
            <v>15</v>
          </cell>
          <cell r="J34">
            <v>0</v>
          </cell>
          <cell r="P34">
            <v>2895.75</v>
          </cell>
          <cell r="Q34">
            <v>0</v>
          </cell>
          <cell r="U34">
            <v>0</v>
          </cell>
          <cell r="V34">
            <v>0</v>
          </cell>
          <cell r="AC34">
            <v>193.05</v>
          </cell>
          <cell r="AD34">
            <v>0</v>
          </cell>
          <cell r="AH34">
            <v>0</v>
          </cell>
          <cell r="AI34">
            <v>0</v>
          </cell>
        </row>
        <row r="35">
          <cell r="E35" t="str">
            <v>10</v>
          </cell>
          <cell r="F35" t="str">
            <v>10-01-044-7</v>
          </cell>
          <cell r="G35" t="str">
            <v>Обивка дверей кровельной сталью оцинкованной по войлоку с двух сторон</v>
          </cell>
          <cell r="H35" t="str">
            <v>100 м2</v>
          </cell>
          <cell r="I35">
            <v>0.05</v>
          </cell>
          <cell r="J35">
            <v>0</v>
          </cell>
          <cell r="P35">
            <v>1914.99</v>
          </cell>
          <cell r="Q35">
            <v>2.33</v>
          </cell>
          <cell r="U35">
            <v>8.5</v>
          </cell>
          <cell r="V35">
            <v>0.03</v>
          </cell>
          <cell r="AC35">
            <v>38299.8</v>
          </cell>
          <cell r="AD35">
            <v>46.67</v>
          </cell>
          <cell r="AH35">
            <v>170.04</v>
          </cell>
          <cell r="AI35">
            <v>0.54</v>
          </cell>
        </row>
        <row r="36">
          <cell r="E36" t="str">
            <v>11</v>
          </cell>
          <cell r="F36" t="str">
            <v>10-01-027-4</v>
          </cell>
          <cell r="G36" t="str">
            <v>Установка в жилых и общественных зданиях блоков оконных с переплетами раздельными (раздельно-спаренными) в стенах каменных площадью проема более 2 м2</v>
          </cell>
          <cell r="H36" t="str">
            <v>100 м2</v>
          </cell>
          <cell r="I36">
            <v>0.61</v>
          </cell>
          <cell r="J36">
            <v>0</v>
          </cell>
          <cell r="P36">
            <v>28216.84</v>
          </cell>
          <cell r="Q36">
            <v>570.38</v>
          </cell>
          <cell r="U36">
            <v>111.26</v>
          </cell>
          <cell r="V36">
            <v>5.04</v>
          </cell>
          <cell r="AC36">
            <v>46257.11</v>
          </cell>
          <cell r="AD36">
            <v>935.05</v>
          </cell>
          <cell r="AH36">
            <v>182.4</v>
          </cell>
          <cell r="AI36">
            <v>8.26</v>
          </cell>
        </row>
        <row r="38">
          <cell r="E38" t="str">
            <v>12</v>
          </cell>
          <cell r="F38" t="str">
            <v>203-0079</v>
          </cell>
          <cell r="G38" t="str">
            <v>Блоки оконные с двойным остеклением с раздельными створками двустворные с фрамугой:ОР 21-24В пл.4,88 м2; ОР 21-27В пл.5,51 м2</v>
          </cell>
          <cell r="H38" t="str">
            <v>м2</v>
          </cell>
          <cell r="I38">
            <v>61</v>
          </cell>
          <cell r="J38">
            <v>0</v>
          </cell>
          <cell r="P38">
            <v>26157.41</v>
          </cell>
          <cell r="Q38">
            <v>0</v>
          </cell>
          <cell r="U38">
            <v>0</v>
          </cell>
          <cell r="V38">
            <v>0</v>
          </cell>
          <cell r="AC38">
            <v>428.81</v>
          </cell>
          <cell r="AD38">
            <v>0</v>
          </cell>
          <cell r="AH38">
            <v>0</v>
          </cell>
          <cell r="AI38">
            <v>0</v>
          </cell>
        </row>
        <row r="39">
          <cell r="E39" t="str">
            <v>13</v>
          </cell>
          <cell r="F39" t="str">
            <v>10-01-033-2</v>
          </cell>
          <cell r="G39" t="str">
            <v>Установка деревянных подоконных досок в каменных стенах высотой проема до 2 м</v>
          </cell>
          <cell r="H39" t="str">
            <v>100 м2</v>
          </cell>
          <cell r="I39">
            <v>0.61</v>
          </cell>
          <cell r="J39">
            <v>0</v>
          </cell>
          <cell r="P39">
            <v>6769.85</v>
          </cell>
          <cell r="Q39">
            <v>35.52</v>
          </cell>
          <cell r="U39">
            <v>40.39</v>
          </cell>
          <cell r="V39">
            <v>0.29</v>
          </cell>
          <cell r="AC39">
            <v>11098.11</v>
          </cell>
          <cell r="AD39">
            <v>58.23</v>
          </cell>
          <cell r="AH39">
            <v>66.22</v>
          </cell>
          <cell r="AI39">
            <v>0.47</v>
          </cell>
        </row>
        <row r="40">
          <cell r="E40" t="str">
            <v>14</v>
          </cell>
          <cell r="F40" t="str">
            <v>11-01-012-1</v>
          </cell>
          <cell r="G40" t="str">
            <v>Укладка лаг по кирпичным столбикам</v>
          </cell>
          <cell r="H40" t="str">
            <v>100 м2</v>
          </cell>
          <cell r="I40">
            <v>1.64</v>
          </cell>
          <cell r="J40">
            <v>0</v>
          </cell>
          <cell r="P40">
            <v>4614.91</v>
          </cell>
          <cell r="Q40">
            <v>68.47</v>
          </cell>
          <cell r="U40">
            <v>73.31</v>
          </cell>
          <cell r="V40">
            <v>1.02</v>
          </cell>
          <cell r="AC40">
            <v>2813.97</v>
          </cell>
          <cell r="AD40">
            <v>41.75</v>
          </cell>
          <cell r="AH40">
            <v>44.7</v>
          </cell>
          <cell r="AI40">
            <v>0.62</v>
          </cell>
        </row>
        <row r="41">
          <cell r="E41" t="str">
            <v>15</v>
          </cell>
          <cell r="F41" t="str">
            <v>11-01-033-1</v>
          </cell>
          <cell r="G41" t="str">
            <v>Устройство покрытий дощатых толщиной 28 мм</v>
          </cell>
          <cell r="H41" t="str">
            <v>100 м2</v>
          </cell>
          <cell r="I41">
            <v>1.64</v>
          </cell>
          <cell r="J41">
            <v>0</v>
          </cell>
          <cell r="P41">
            <v>8127.79</v>
          </cell>
          <cell r="Q41">
            <v>102.86</v>
          </cell>
          <cell r="U41">
            <v>99.58</v>
          </cell>
          <cell r="V41">
            <v>2.33</v>
          </cell>
          <cell r="AC41">
            <v>4955.97</v>
          </cell>
          <cell r="AD41">
            <v>62.72</v>
          </cell>
          <cell r="AH41">
            <v>60.72</v>
          </cell>
          <cell r="AI41">
            <v>1.42</v>
          </cell>
        </row>
        <row r="42">
          <cell r="E42" t="str">
            <v>16</v>
          </cell>
          <cell r="F42" t="str">
            <v>61-2-7</v>
          </cell>
          <cell r="G42" t="str">
            <v>Ремонт штукатурки внутренних стен по камню и бетону цементно-известковым раствором, площадью отдельных мест до 1 м2 толщиной слоя до 20 мм</v>
          </cell>
          <cell r="H42" t="str">
            <v>100 м2</v>
          </cell>
          <cell r="I42">
            <v>1.02</v>
          </cell>
          <cell r="J42">
            <v>0</v>
          </cell>
          <cell r="P42">
            <v>775.34</v>
          </cell>
          <cell r="Q42">
            <v>9.06</v>
          </cell>
          <cell r="U42">
            <v>232.92</v>
          </cell>
          <cell r="V42">
            <v>0.68</v>
          </cell>
          <cell r="AC42">
            <v>760.14</v>
          </cell>
          <cell r="AD42">
            <v>8.88</v>
          </cell>
          <cell r="AH42">
            <v>228.35</v>
          </cell>
          <cell r="AI42">
            <v>0.67</v>
          </cell>
        </row>
        <row r="43">
          <cell r="E43" t="str">
            <v>17</v>
          </cell>
          <cell r="F43" t="str">
            <v>46-03-017-7</v>
          </cell>
          <cell r="G43" t="str">
            <v>Заделка кирпичом гнезд ( окна, двери)</v>
          </cell>
          <cell r="H43" t="str">
            <v>м3</v>
          </cell>
          <cell r="I43">
            <v>2.2</v>
          </cell>
          <cell r="J43">
            <v>0</v>
          </cell>
          <cell r="P43">
            <v>1003.84</v>
          </cell>
          <cell r="Q43">
            <v>24.97</v>
          </cell>
          <cell r="U43">
            <v>63.54</v>
          </cell>
          <cell r="V43">
            <v>0.37</v>
          </cell>
          <cell r="AC43">
            <v>456.29</v>
          </cell>
          <cell r="AD43">
            <v>11.35</v>
          </cell>
          <cell r="AH43">
            <v>28.88</v>
          </cell>
          <cell r="AI43">
            <v>0.17</v>
          </cell>
        </row>
        <row r="44">
          <cell r="E44" t="str">
            <v>18</v>
          </cell>
          <cell r="F44" t="str">
            <v>62-1-2</v>
          </cell>
          <cell r="G44" t="str">
            <v>Окраска клеевыми составами улучшенная</v>
          </cell>
          <cell r="H44" t="str">
            <v>100 м2</v>
          </cell>
          <cell r="I44">
            <v>2.72</v>
          </cell>
          <cell r="J44">
            <v>0</v>
          </cell>
          <cell r="P44">
            <v>192.33</v>
          </cell>
          <cell r="Q44">
            <v>11.89</v>
          </cell>
          <cell r="U44">
            <v>57.39</v>
          </cell>
          <cell r="V44">
            <v>0.41</v>
          </cell>
          <cell r="AC44">
            <v>70.71</v>
          </cell>
          <cell r="AD44">
            <v>4.37</v>
          </cell>
          <cell r="AH44">
            <v>21.1</v>
          </cell>
          <cell r="AI44">
            <v>0.15</v>
          </cell>
        </row>
        <row r="45">
          <cell r="E45" t="str">
            <v>19</v>
          </cell>
          <cell r="F45" t="str">
            <v>62-7-6</v>
          </cell>
          <cell r="G45" t="str">
            <v>Улучшенная масляная окраска ранее окрашенных стен за 2 раза с расчисткой старой краски более 35 %</v>
          </cell>
          <cell r="H45" t="str">
            <v>100 м2</v>
          </cell>
          <cell r="I45">
            <v>2.03</v>
          </cell>
          <cell r="J45">
            <v>0</v>
          </cell>
          <cell r="P45">
            <v>1709.34</v>
          </cell>
          <cell r="Q45">
            <v>10.11</v>
          </cell>
          <cell r="U45">
            <v>153.65</v>
          </cell>
          <cell r="V45">
            <v>0.32</v>
          </cell>
          <cell r="AC45">
            <v>842.04</v>
          </cell>
          <cell r="AD45">
            <v>4.98</v>
          </cell>
          <cell r="AH45">
            <v>75.69</v>
          </cell>
          <cell r="AI45">
            <v>0.16</v>
          </cell>
        </row>
        <row r="47">
          <cell r="E47" t="str">
            <v>20</v>
          </cell>
          <cell r="F47" t="str">
            <v>15-05-001-2</v>
          </cell>
          <cell r="G47" t="str">
            <v>Остекление оконным стеклом окон в два переплета открывающихся в разные стороны</v>
          </cell>
          <cell r="H47" t="str">
            <v>100 м2</v>
          </cell>
          <cell r="I47">
            <v>0.61</v>
          </cell>
          <cell r="J47">
            <v>0</v>
          </cell>
          <cell r="P47">
            <v>3508.74</v>
          </cell>
          <cell r="Q47">
            <v>40.97</v>
          </cell>
          <cell r="U47">
            <v>29.64</v>
          </cell>
          <cell r="V47">
            <v>0.48</v>
          </cell>
          <cell r="AC47">
            <v>5752.04</v>
          </cell>
          <cell r="AD47">
            <v>67.17</v>
          </cell>
          <cell r="AH47">
            <v>48.59</v>
          </cell>
          <cell r="AI47">
            <v>0.79</v>
          </cell>
        </row>
        <row r="48">
          <cell r="E48" t="str">
            <v>21</v>
          </cell>
          <cell r="F48" t="str">
            <v>15-04-025-3</v>
          </cell>
          <cell r="G48" t="str">
            <v>Улучшенная окраска масляными составами по дереву полов</v>
          </cell>
          <cell r="H48" t="str">
            <v>100 м2</v>
          </cell>
          <cell r="I48">
            <v>1.64</v>
          </cell>
          <cell r="J48">
            <v>0</v>
          </cell>
          <cell r="P48">
            <v>2184.59</v>
          </cell>
          <cell r="Q48">
            <v>11.4</v>
          </cell>
          <cell r="U48">
            <v>84.25</v>
          </cell>
          <cell r="V48">
            <v>0.21</v>
          </cell>
          <cell r="AC48">
            <v>1332.07</v>
          </cell>
          <cell r="AD48">
            <v>6.95</v>
          </cell>
          <cell r="AH48">
            <v>51.37</v>
          </cell>
          <cell r="AI48">
            <v>0.13</v>
          </cell>
        </row>
        <row r="49">
          <cell r="E49" t="str">
            <v>22</v>
          </cell>
          <cell r="F49" t="str">
            <v>15-04-025-4</v>
          </cell>
          <cell r="G49" t="str">
            <v>Улучшенная окраска масляными составами по дереву заполнений проемов дверных</v>
          </cell>
          <cell r="H49" t="str">
            <v>100 м2</v>
          </cell>
          <cell r="I49">
            <v>0.41</v>
          </cell>
          <cell r="J49">
            <v>0</v>
          </cell>
          <cell r="P49">
            <v>420.84</v>
          </cell>
          <cell r="Q49">
            <v>2.3</v>
          </cell>
          <cell r="U49">
            <v>38.02</v>
          </cell>
          <cell r="V49">
            <v>0.04</v>
          </cell>
          <cell r="AC49">
            <v>1026.43</v>
          </cell>
          <cell r="AD49">
            <v>5.6</v>
          </cell>
          <cell r="AH49">
            <v>92.73</v>
          </cell>
          <cell r="AI49">
            <v>0.1</v>
          </cell>
        </row>
        <row r="50">
          <cell r="E50" t="str">
            <v>23</v>
          </cell>
          <cell r="F50" t="str">
            <v>62-32-2</v>
          </cell>
          <cell r="G50" t="str">
            <v>Окраска масляными составами ранее окрашенных поверхностей стальных и чугунных труб стальных за 2 раза</v>
          </cell>
          <cell r="H50" t="str">
            <v>100 м2</v>
          </cell>
          <cell r="I50">
            <v>0.48</v>
          </cell>
          <cell r="J50">
            <v>0</v>
          </cell>
          <cell r="P50">
            <v>95.2</v>
          </cell>
          <cell r="Q50">
            <v>0.29</v>
          </cell>
          <cell r="U50">
            <v>38.69</v>
          </cell>
          <cell r="V50">
            <v>0</v>
          </cell>
          <cell r="AC50">
            <v>198.34</v>
          </cell>
          <cell r="AD50">
            <v>0.61</v>
          </cell>
          <cell r="AH50">
            <v>80.6</v>
          </cell>
          <cell r="AI50">
            <v>0.01</v>
          </cell>
        </row>
        <row r="52">
          <cell r="E52" t="str">
            <v>24</v>
          </cell>
          <cell r="F52" t="str">
            <v>62-9-6</v>
          </cell>
          <cell r="G52" t="str">
            <v>Улучшенная масляная окраска ранее окрашенных окон за 2 раза с расчисткой старой краски более 35 %</v>
          </cell>
          <cell r="H52" t="str">
            <v>100 м2</v>
          </cell>
          <cell r="I52">
            <v>3.63</v>
          </cell>
          <cell r="J52">
            <v>0</v>
          </cell>
          <cell r="P52">
            <v>2666.56</v>
          </cell>
          <cell r="Q52">
            <v>18.08</v>
          </cell>
          <cell r="U52">
            <v>510.74</v>
          </cell>
          <cell r="V52">
            <v>0.58</v>
          </cell>
          <cell r="AC52">
            <v>734.59</v>
          </cell>
          <cell r="AD52">
            <v>4.98</v>
          </cell>
          <cell r="AH52">
            <v>140.7</v>
          </cell>
          <cell r="AI52">
            <v>0.16</v>
          </cell>
        </row>
        <row r="54">
          <cell r="E54" t="str">
            <v>25</v>
          </cell>
          <cell r="F54" t="str">
            <v>15-04-025-5</v>
          </cell>
          <cell r="G54" t="str">
            <v>Улучшенная окраска масляными составами по дереву заполнений проемов оконных</v>
          </cell>
          <cell r="H54" t="str">
            <v>100 м2</v>
          </cell>
          <cell r="I54">
            <v>2.12</v>
          </cell>
          <cell r="J54">
            <v>0</v>
          </cell>
          <cell r="P54">
            <v>2139.27</v>
          </cell>
          <cell r="Q54">
            <v>11.87</v>
          </cell>
          <cell r="U54">
            <v>293.83</v>
          </cell>
          <cell r="V54">
            <v>0.21</v>
          </cell>
          <cell r="AC54">
            <v>1009.09</v>
          </cell>
          <cell r="AD54">
            <v>5.6</v>
          </cell>
          <cell r="AH54">
            <v>138.6</v>
          </cell>
          <cell r="AI54">
            <v>0.1</v>
          </cell>
        </row>
        <row r="55">
          <cell r="E55" t="str">
            <v>26</v>
          </cell>
          <cell r="F55" t="str">
            <v>15-01-050-1</v>
          </cell>
          <cell r="G55" t="str">
            <v>Облицовка стен  по деревянной обрешетке</v>
          </cell>
          <cell r="H55" t="str">
            <v>100 м2</v>
          </cell>
          <cell r="I55">
            <v>0.67</v>
          </cell>
          <cell r="J55">
            <v>0</v>
          </cell>
          <cell r="P55">
            <v>5209.77</v>
          </cell>
          <cell r="Q55">
            <v>60.92</v>
          </cell>
          <cell r="U55">
            <v>33.6</v>
          </cell>
          <cell r="V55">
            <v>0.58</v>
          </cell>
          <cell r="AC55">
            <v>7775.77</v>
          </cell>
          <cell r="AD55">
            <v>90.92</v>
          </cell>
          <cell r="AH55">
            <v>50.15</v>
          </cell>
          <cell r="AI55">
            <v>0.87</v>
          </cell>
        </row>
        <row r="56">
          <cell r="G56" t="str">
            <v>Раздевалка для девочек и мальчиков</v>
          </cell>
        </row>
        <row r="57">
          <cell r="E57" t="str">
            <v>27</v>
          </cell>
          <cell r="F57" t="str">
            <v>46-04-012-3</v>
          </cell>
          <cell r="G57" t="str">
            <v>Разборка деревянных заполнений проемов дверных и воротных</v>
          </cell>
          <cell r="H57" t="str">
            <v>100 м2</v>
          </cell>
          <cell r="I57">
            <v>0.059</v>
          </cell>
          <cell r="J57">
            <v>0</v>
          </cell>
          <cell r="P57">
            <v>0</v>
          </cell>
          <cell r="Q57">
            <v>6.05</v>
          </cell>
          <cell r="U57">
            <v>6.13</v>
          </cell>
          <cell r="V57">
            <v>0.46</v>
          </cell>
          <cell r="AC57">
            <v>0</v>
          </cell>
          <cell r="AD57">
            <v>102.56</v>
          </cell>
          <cell r="AH57">
            <v>103.91</v>
          </cell>
          <cell r="AI57">
            <v>7.74</v>
          </cell>
        </row>
        <row r="58">
          <cell r="E58" t="str">
            <v>28</v>
          </cell>
          <cell r="F58" t="str">
            <v>10-01-039-1</v>
          </cell>
          <cell r="G58" t="str">
            <v>Установка блоков в наружных и внутренних дверных проемах в каменных стенах площадью проема до 3 м2</v>
          </cell>
          <cell r="H58" t="str">
            <v>100 м2</v>
          </cell>
          <cell r="I58">
            <v>0.059</v>
          </cell>
          <cell r="J58">
            <v>0</v>
          </cell>
          <cell r="P58">
            <v>1294.72</v>
          </cell>
          <cell r="Q58">
            <v>89.1</v>
          </cell>
          <cell r="U58">
            <v>6.15</v>
          </cell>
          <cell r="V58">
            <v>0.79</v>
          </cell>
          <cell r="AC58">
            <v>21944.33</v>
          </cell>
          <cell r="AD58">
            <v>1510.19</v>
          </cell>
          <cell r="AH58">
            <v>104.28</v>
          </cell>
          <cell r="AI58">
            <v>13.34</v>
          </cell>
        </row>
        <row r="60">
          <cell r="E60" t="str">
            <v>29</v>
          </cell>
          <cell r="F60" t="str">
            <v>203-0199</v>
          </cell>
          <cell r="G60" t="str">
            <v>Блоки дверные глухие и под остекление с мелкопустотным(решетчатым)заполнением полотен, оклеенных твердыми древесноволокнистыми плитами однопольные с полотном глухим:ДГ 21-9 пл.1,80 м2; ДГ 21-10 пл.2,01 м2</v>
          </cell>
          <cell r="H60" t="str">
            <v>м2</v>
          </cell>
          <cell r="I60">
            <v>4.2</v>
          </cell>
          <cell r="J60">
            <v>0</v>
          </cell>
          <cell r="P60">
            <v>906.11</v>
          </cell>
          <cell r="Q60">
            <v>0</v>
          </cell>
          <cell r="U60">
            <v>0</v>
          </cell>
          <cell r="V60">
            <v>0</v>
          </cell>
          <cell r="AC60">
            <v>215.74</v>
          </cell>
          <cell r="AD60">
            <v>0</v>
          </cell>
          <cell r="AH60">
            <v>0</v>
          </cell>
          <cell r="AI60">
            <v>0</v>
          </cell>
        </row>
        <row r="61">
          <cell r="E61" t="str">
            <v>30</v>
          </cell>
          <cell r="F61" t="str">
            <v>203-0198</v>
          </cell>
          <cell r="G61" t="str">
            <v>Блоки дверные глухие и под остекление с мелкопустотным(решетчатым)заполнением полотен, оклеенных твердыми древесноволокнистыми плитами однопольные с полотном глухим:ДГ 21-7 пл.1,39 м2; ДГ 21-8 пл.1,59 м2</v>
          </cell>
          <cell r="H61" t="str">
            <v>м2</v>
          </cell>
          <cell r="I61">
            <v>1.39</v>
          </cell>
          <cell r="J61">
            <v>0</v>
          </cell>
          <cell r="P61">
            <v>265.43</v>
          </cell>
          <cell r="Q61">
            <v>0</v>
          </cell>
          <cell r="U61">
            <v>0</v>
          </cell>
          <cell r="V61">
            <v>0</v>
          </cell>
          <cell r="AC61">
            <v>190.96</v>
          </cell>
          <cell r="AD61">
            <v>0</v>
          </cell>
          <cell r="AH61">
            <v>0</v>
          </cell>
          <cell r="AI61">
            <v>0</v>
          </cell>
        </row>
        <row r="62">
          <cell r="E62" t="str">
            <v>32</v>
          </cell>
          <cell r="F62" t="str">
            <v>62-9-5</v>
          </cell>
          <cell r="G62" t="str">
            <v>Улучшенная масляная окраска ранее окрашенных окон за 2 раза с расчисткой старой краски до 35 %</v>
          </cell>
          <cell r="H62" t="str">
            <v>100 м2</v>
          </cell>
          <cell r="I62">
            <v>0.189</v>
          </cell>
          <cell r="J62">
            <v>0</v>
          </cell>
          <cell r="P62">
            <v>108.05</v>
          </cell>
          <cell r="Q62">
            <v>0.94</v>
          </cell>
          <cell r="U62">
            <v>19.41</v>
          </cell>
          <cell r="V62">
            <v>0.03</v>
          </cell>
          <cell r="AC62">
            <v>571.68</v>
          </cell>
          <cell r="AD62">
            <v>4.98</v>
          </cell>
          <cell r="AH62">
            <v>102.7</v>
          </cell>
          <cell r="AI62">
            <v>0.16</v>
          </cell>
        </row>
        <row r="64">
          <cell r="E64" t="str">
            <v>33</v>
          </cell>
          <cell r="F64" t="str">
            <v>15-04-025-4</v>
          </cell>
          <cell r="G64" t="str">
            <v>Улучшенная окраска масляными составами по дереву заполнений проемов дверных</v>
          </cell>
          <cell r="H64" t="str">
            <v>100 м2</v>
          </cell>
          <cell r="I64">
            <v>0.15</v>
          </cell>
          <cell r="J64">
            <v>0</v>
          </cell>
          <cell r="P64">
            <v>153.96</v>
          </cell>
          <cell r="Q64">
            <v>0.84</v>
          </cell>
          <cell r="U64">
            <v>13.91</v>
          </cell>
          <cell r="V64">
            <v>0.02</v>
          </cell>
          <cell r="AC64">
            <v>1026.43</v>
          </cell>
          <cell r="AD64">
            <v>5.6</v>
          </cell>
          <cell r="AH64">
            <v>92.73</v>
          </cell>
          <cell r="AI64">
            <v>0.1</v>
          </cell>
        </row>
        <row r="65">
          <cell r="E65" t="str">
            <v>34</v>
          </cell>
          <cell r="F65" t="str">
            <v>46-02-007-1</v>
          </cell>
          <cell r="G65" t="str">
            <v>Кладка отдельных участков кирпичных стен и заделка проемов в кирпичных стенах при объеме кладки в одном месте до 5 м3</v>
          </cell>
          <cell r="H65" t="str">
            <v>м3</v>
          </cell>
          <cell r="I65">
            <v>0.79</v>
          </cell>
          <cell r="J65">
            <v>0</v>
          </cell>
          <cell r="P65">
            <v>368.31</v>
          </cell>
          <cell r="Q65">
            <v>1.11</v>
          </cell>
          <cell r="U65">
            <v>11.56</v>
          </cell>
          <cell r="V65">
            <v>0</v>
          </cell>
          <cell r="AC65">
            <v>466.21</v>
          </cell>
          <cell r="AD65">
            <v>1.41</v>
          </cell>
          <cell r="AH65">
            <v>14.63</v>
          </cell>
          <cell r="AI65">
            <v>0</v>
          </cell>
        </row>
        <row r="66">
          <cell r="E66" t="str">
            <v>35</v>
          </cell>
          <cell r="F66" t="str">
            <v>46-04-001-4</v>
          </cell>
          <cell r="G66" t="str">
            <v>Разборка стен кирпичных</v>
          </cell>
          <cell r="H66" t="str">
            <v>м3</v>
          </cell>
          <cell r="I66">
            <v>1.01</v>
          </cell>
          <cell r="J66">
            <v>0</v>
          </cell>
          <cell r="P66">
            <v>0</v>
          </cell>
          <cell r="Q66">
            <v>73.48</v>
          </cell>
          <cell r="U66">
            <v>8.32</v>
          </cell>
          <cell r="V66">
            <v>1.16</v>
          </cell>
          <cell r="AC66">
            <v>0</v>
          </cell>
          <cell r="AD66">
            <v>72.75</v>
          </cell>
          <cell r="AH66">
            <v>8.24</v>
          </cell>
          <cell r="AI66">
            <v>1.15</v>
          </cell>
        </row>
        <row r="67">
          <cell r="E67" t="str">
            <v>36</v>
          </cell>
          <cell r="F67" t="str">
            <v>11-01-011-3</v>
          </cell>
          <cell r="G67" t="str">
            <v>Устройство стяжек бетонных толщиной 20 мм</v>
          </cell>
          <cell r="H67" t="str">
            <v>100 м2</v>
          </cell>
          <cell r="I67">
            <v>0.45</v>
          </cell>
          <cell r="J67">
            <v>0</v>
          </cell>
          <cell r="P67">
            <v>484.87</v>
          </cell>
          <cell r="Q67">
            <v>19.46</v>
          </cell>
          <cell r="U67">
            <v>18.29</v>
          </cell>
          <cell r="V67">
            <v>0.57</v>
          </cell>
          <cell r="AC67">
            <v>1077.49</v>
          </cell>
          <cell r="AD67">
            <v>43.24</v>
          </cell>
          <cell r="AH67">
            <v>40.65</v>
          </cell>
          <cell r="AI67">
            <v>1.27</v>
          </cell>
        </row>
        <row r="68">
          <cell r="E68" t="str">
            <v>37</v>
          </cell>
          <cell r="F68" t="str">
            <v>62-1-2</v>
          </cell>
          <cell r="G68" t="str">
            <v>Окраска клеевыми составами улучшенная</v>
          </cell>
          <cell r="H68" t="str">
            <v>100 м2</v>
          </cell>
          <cell r="I68">
            <v>0.45</v>
          </cell>
          <cell r="J68">
            <v>0</v>
          </cell>
          <cell r="P68">
            <v>31.82</v>
          </cell>
          <cell r="Q68">
            <v>1.97</v>
          </cell>
          <cell r="U68">
            <v>9.5</v>
          </cell>
          <cell r="V68">
            <v>0.07</v>
          </cell>
          <cell r="AC68">
            <v>70.71</v>
          </cell>
          <cell r="AD68">
            <v>4.37</v>
          </cell>
          <cell r="AH68">
            <v>21.1</v>
          </cell>
          <cell r="AI68">
            <v>0.15</v>
          </cell>
        </row>
        <row r="69">
          <cell r="E69" t="str">
            <v>38</v>
          </cell>
          <cell r="F69" t="str">
            <v>62-7-6</v>
          </cell>
          <cell r="G69" t="str">
            <v>Улучшенная масляная окраска ранее окрашенных стен за 2 раза с расчисткой старой краски более 35 %</v>
          </cell>
          <cell r="H69" t="str">
            <v>100 м2</v>
          </cell>
          <cell r="I69">
            <v>1.1</v>
          </cell>
          <cell r="J69">
            <v>0</v>
          </cell>
          <cell r="P69">
            <v>926.24</v>
          </cell>
          <cell r="Q69">
            <v>5.48</v>
          </cell>
          <cell r="U69">
            <v>83.26</v>
          </cell>
          <cell r="V69">
            <v>0.18</v>
          </cell>
          <cell r="AC69">
            <v>842.04</v>
          </cell>
          <cell r="AD69">
            <v>4.98</v>
          </cell>
          <cell r="AH69">
            <v>75.69</v>
          </cell>
          <cell r="AI69">
            <v>0.16</v>
          </cell>
        </row>
        <row r="71">
          <cell r="E71" t="str">
            <v>39</v>
          </cell>
          <cell r="F71" t="str">
            <v>15-04-025-8</v>
          </cell>
          <cell r="G71" t="str">
            <v>Улучшенная окраска полов бетонных (примен)</v>
          </cell>
          <cell r="H71" t="str">
            <v>100 м2</v>
          </cell>
          <cell r="I71">
            <v>0.45</v>
          </cell>
          <cell r="J71">
            <v>0</v>
          </cell>
          <cell r="P71">
            <v>612.93</v>
          </cell>
          <cell r="Q71">
            <v>3.06</v>
          </cell>
          <cell r="U71">
            <v>22.95</v>
          </cell>
          <cell r="V71">
            <v>0.05</v>
          </cell>
          <cell r="AC71">
            <v>1362.07</v>
          </cell>
          <cell r="AD71">
            <v>6.81</v>
          </cell>
          <cell r="AH71">
            <v>51.01</v>
          </cell>
          <cell r="AI71">
            <v>0.12</v>
          </cell>
        </row>
        <row r="72">
          <cell r="G72" t="str">
            <v>Коридор</v>
          </cell>
        </row>
        <row r="73">
          <cell r="E73" t="str">
            <v>40</v>
          </cell>
          <cell r="F73" t="str">
            <v>57-1-1</v>
          </cell>
          <cell r="G73" t="str">
            <v>Разборка оснований покрытия полов кирпичных столбиков под лаги</v>
          </cell>
          <cell r="H73" t="str">
            <v>100 м2</v>
          </cell>
          <cell r="I73">
            <v>0.18</v>
          </cell>
          <cell r="J73">
            <v>0</v>
          </cell>
          <cell r="P73">
            <v>0</v>
          </cell>
          <cell r="Q73">
            <v>0</v>
          </cell>
          <cell r="U73">
            <v>1.57</v>
          </cell>
          <cell r="V73">
            <v>0</v>
          </cell>
          <cell r="AC73">
            <v>0</v>
          </cell>
          <cell r="AD73">
            <v>0</v>
          </cell>
          <cell r="AH73">
            <v>8.71</v>
          </cell>
          <cell r="AI73">
            <v>0</v>
          </cell>
        </row>
        <row r="74">
          <cell r="E74" t="str">
            <v>41</v>
          </cell>
          <cell r="F74" t="str">
            <v>46-04-010-2</v>
          </cell>
          <cell r="G74" t="str">
            <v>Разборка покрытий полов дощатых</v>
          </cell>
          <cell r="H74" t="str">
            <v>100 м2</v>
          </cell>
          <cell r="I74">
            <v>0.18</v>
          </cell>
          <cell r="J74">
            <v>0</v>
          </cell>
          <cell r="P74">
            <v>0</v>
          </cell>
          <cell r="Q74">
            <v>8.7</v>
          </cell>
          <cell r="U74">
            <v>5.5</v>
          </cell>
          <cell r="V74">
            <v>0.66</v>
          </cell>
          <cell r="AC74">
            <v>0</v>
          </cell>
          <cell r="AD74">
            <v>48.36</v>
          </cell>
          <cell r="AH74">
            <v>30.53</v>
          </cell>
          <cell r="AI74">
            <v>3.65</v>
          </cell>
        </row>
        <row r="75">
          <cell r="E75" t="str">
            <v>42</v>
          </cell>
          <cell r="F75" t="str">
            <v>11-01-012-1</v>
          </cell>
          <cell r="G75" t="str">
            <v>Укладка лаг по кирпичным столбикам</v>
          </cell>
          <cell r="H75" t="str">
            <v>100 м2</v>
          </cell>
          <cell r="I75">
            <v>0.18</v>
          </cell>
          <cell r="J75">
            <v>0</v>
          </cell>
          <cell r="P75">
            <v>506.51</v>
          </cell>
          <cell r="Q75">
            <v>7.52</v>
          </cell>
          <cell r="U75">
            <v>8.05</v>
          </cell>
          <cell r="V75">
            <v>0.11</v>
          </cell>
          <cell r="AC75">
            <v>2813.97</v>
          </cell>
          <cell r="AD75">
            <v>41.75</v>
          </cell>
          <cell r="AH75">
            <v>44.7</v>
          </cell>
          <cell r="AI75">
            <v>0.62</v>
          </cell>
        </row>
        <row r="76">
          <cell r="E76" t="str">
            <v>43</v>
          </cell>
          <cell r="F76" t="str">
            <v>11-01-033-1</v>
          </cell>
          <cell r="G76" t="str">
            <v>Устройство покрытий дощатых толщиной 28 мм</v>
          </cell>
          <cell r="H76" t="str">
            <v>100 м2</v>
          </cell>
          <cell r="I76">
            <v>0.18</v>
          </cell>
          <cell r="J76">
            <v>0</v>
          </cell>
          <cell r="P76">
            <v>892.07</v>
          </cell>
          <cell r="Q76">
            <v>11.29</v>
          </cell>
          <cell r="U76">
            <v>10.93</v>
          </cell>
          <cell r="V76">
            <v>0.26</v>
          </cell>
          <cell r="AC76">
            <v>4955.97</v>
          </cell>
          <cell r="AD76">
            <v>62.72</v>
          </cell>
          <cell r="AH76">
            <v>60.72</v>
          </cell>
          <cell r="AI76">
            <v>1.42</v>
          </cell>
        </row>
        <row r="77">
          <cell r="E77" t="str">
            <v>44</v>
          </cell>
          <cell r="F77" t="str">
            <v>62-9-5</v>
          </cell>
          <cell r="G77" t="str">
            <v>Улучшенная масляная окраска ранее окрашенных окон за 2 раза с расчисткой старой краски до 35 %</v>
          </cell>
          <cell r="H77" t="str">
            <v>100 м2</v>
          </cell>
          <cell r="I77">
            <v>0.189</v>
          </cell>
          <cell r="J77">
            <v>0</v>
          </cell>
          <cell r="P77">
            <v>108.05</v>
          </cell>
          <cell r="Q77">
            <v>0.94</v>
          </cell>
          <cell r="U77">
            <v>19.41</v>
          </cell>
          <cell r="V77">
            <v>0.03</v>
          </cell>
          <cell r="AC77">
            <v>571.68</v>
          </cell>
          <cell r="AD77">
            <v>4.98</v>
          </cell>
          <cell r="AH77">
            <v>102.7</v>
          </cell>
          <cell r="AI77">
            <v>0.16</v>
          </cell>
        </row>
        <row r="79">
          <cell r="E79" t="str">
            <v>45</v>
          </cell>
          <cell r="F79" t="str">
            <v>15-04-025-3</v>
          </cell>
          <cell r="G79" t="str">
            <v>Улучшенная окраска масляными составами по дереву полов</v>
          </cell>
          <cell r="H79" t="str">
            <v>100 м2</v>
          </cell>
          <cell r="I79">
            <v>0.18</v>
          </cell>
          <cell r="J79">
            <v>0</v>
          </cell>
          <cell r="P79">
            <v>239.77</v>
          </cell>
          <cell r="Q79">
            <v>1.25</v>
          </cell>
          <cell r="U79">
            <v>9.25</v>
          </cell>
          <cell r="V79">
            <v>0.02</v>
          </cell>
          <cell r="AC79">
            <v>1332.07</v>
          </cell>
          <cell r="AD79">
            <v>6.95</v>
          </cell>
          <cell r="AH79">
            <v>51.37</v>
          </cell>
          <cell r="AI79">
            <v>0.13</v>
          </cell>
        </row>
        <row r="80">
          <cell r="E80" t="str">
            <v>46</v>
          </cell>
          <cell r="F80" t="str">
            <v>15-04-025-4</v>
          </cell>
          <cell r="G80" t="str">
            <v>Улучшенная окраска масляными составами по дереву заполнений проемов дверных</v>
          </cell>
          <cell r="H80" t="str">
            <v>100 м2</v>
          </cell>
          <cell r="I80">
            <v>0.057</v>
          </cell>
          <cell r="J80">
            <v>0</v>
          </cell>
          <cell r="P80">
            <v>58.51</v>
          </cell>
          <cell r="Q80">
            <v>0.32</v>
          </cell>
          <cell r="U80">
            <v>5.29</v>
          </cell>
          <cell r="V80">
            <v>0.01</v>
          </cell>
          <cell r="AC80">
            <v>1026.43</v>
          </cell>
          <cell r="AD80">
            <v>5.6</v>
          </cell>
          <cell r="AH80">
            <v>92.73</v>
          </cell>
          <cell r="AI80">
            <v>0.1</v>
          </cell>
        </row>
        <row r="82">
          <cell r="P82">
            <v>111832.85</v>
          </cell>
          <cell r="Q82">
            <v>1539.38</v>
          </cell>
          <cell r="U82">
            <v>2373.88</v>
          </cell>
          <cell r="V82">
            <v>30.07</v>
          </cell>
        </row>
        <row r="88">
          <cell r="F88">
            <v>20531.99</v>
          </cell>
        </row>
        <row r="90">
          <cell r="F90">
            <v>2373.88</v>
          </cell>
        </row>
        <row r="95">
          <cell r="F95">
            <v>133904</v>
          </cell>
          <cell r="H95" t="str">
            <v>Итого прямые затраты</v>
          </cell>
        </row>
        <row r="96">
          <cell r="H96" t="str">
            <v>Накладные расходы</v>
          </cell>
        </row>
        <row r="97">
          <cell r="H97" t="str">
            <v>Сметная прибыль</v>
          </cell>
        </row>
        <row r="98">
          <cell r="H98" t="str">
            <v>Итого</v>
          </cell>
        </row>
      </sheetData>
      <sheetData sheetId="2">
        <row r="1">
          <cell r="I1" t="str">
            <v>1-2.4-73</v>
          </cell>
          <cell r="K1" t="str">
            <v>Затраты труда рабочих-строителей (средний разряд 2.4)</v>
          </cell>
          <cell r="O1" t="str">
            <v>чел.ч</v>
          </cell>
          <cell r="Y1">
            <v>103.91</v>
          </cell>
          <cell r="AA1">
            <v>0</v>
          </cell>
          <cell r="AB1">
            <v>0</v>
          </cell>
        </row>
        <row r="2">
          <cell r="I2" t="str">
            <v>2</v>
          </cell>
          <cell r="K2" t="str">
            <v>Затраты труда машинистов</v>
          </cell>
          <cell r="O2" t="str">
            <v>чел.час</v>
          </cell>
          <cell r="Y2">
            <v>7.74</v>
          </cell>
          <cell r="AA2">
            <v>0</v>
          </cell>
          <cell r="AB2">
            <v>0</v>
          </cell>
        </row>
        <row r="3">
          <cell r="I3" t="str">
            <v>031121</v>
          </cell>
          <cell r="K3" t="str">
            <v>Подъемники мачтовые строительные 0.5 т</v>
          </cell>
          <cell r="O3" t="str">
            <v>маш.-ч</v>
          </cell>
          <cell r="Y3">
            <v>7.74</v>
          </cell>
          <cell r="AA3">
            <v>0</v>
          </cell>
          <cell r="AB3">
            <v>13.25</v>
          </cell>
        </row>
        <row r="4">
          <cell r="I4" t="str">
            <v>1-3.2-73</v>
          </cell>
          <cell r="K4" t="str">
            <v>Затраты труда рабочих-строителей (средний разряд 3.2)</v>
          </cell>
          <cell r="O4" t="str">
            <v>чел.ч</v>
          </cell>
          <cell r="Y4">
            <v>65.94</v>
          </cell>
          <cell r="AA4">
            <v>0</v>
          </cell>
          <cell r="AB4">
            <v>0</v>
          </cell>
        </row>
        <row r="5">
          <cell r="I5" t="str">
            <v>2</v>
          </cell>
          <cell r="K5" t="str">
            <v>Затраты труда машинистов</v>
          </cell>
          <cell r="O5" t="str">
            <v>чел.час</v>
          </cell>
          <cell r="Y5">
            <v>0.01</v>
          </cell>
          <cell r="AA5">
            <v>0</v>
          </cell>
          <cell r="AB5">
            <v>0</v>
          </cell>
        </row>
        <row r="6">
          <cell r="I6" t="str">
            <v>400001</v>
          </cell>
          <cell r="K6" t="str">
            <v>Автомобили бортовые грузоподъемностью до 5 т</v>
          </cell>
          <cell r="O6" t="str">
            <v>маш.-ч</v>
          </cell>
          <cell r="Y6">
            <v>0.01</v>
          </cell>
          <cell r="AA6">
            <v>0</v>
          </cell>
          <cell r="AB6">
            <v>60.77</v>
          </cell>
        </row>
        <row r="7">
          <cell r="I7" t="str">
            <v>101-0628</v>
          </cell>
          <cell r="K7" t="str">
            <v>Олифа комбинированная К-3</v>
          </cell>
          <cell r="O7" t="str">
            <v>т</v>
          </cell>
          <cell r="Y7">
            <v>0.009</v>
          </cell>
          <cell r="AA7">
            <v>22015.32</v>
          </cell>
          <cell r="AB7">
            <v>0</v>
          </cell>
        </row>
        <row r="8">
          <cell r="I8" t="str">
            <v>101-1757</v>
          </cell>
          <cell r="K8" t="str">
            <v>Ветошь</v>
          </cell>
          <cell r="O8" t="str">
            <v>кг</v>
          </cell>
          <cell r="Y8">
            <v>0.1</v>
          </cell>
          <cell r="AA8">
            <v>2</v>
          </cell>
          <cell r="AB8">
            <v>0</v>
          </cell>
        </row>
        <row r="9">
          <cell r="I9" t="str">
            <v>101-9840</v>
          </cell>
          <cell r="K9" t="str">
            <v>Краски масляные готовые к применению для внутренних работ</v>
          </cell>
          <cell r="O9" t="str">
            <v>т</v>
          </cell>
          <cell r="Y9">
            <v>0.0161</v>
          </cell>
          <cell r="AA9">
            <v>15119</v>
          </cell>
          <cell r="AB9">
            <v>0</v>
          </cell>
        </row>
        <row r="10">
          <cell r="I10" t="str">
            <v>1-2.4-73</v>
          </cell>
          <cell r="K10" t="str">
            <v>Затраты труда рабочих-строителей (средний разряд 2.4)</v>
          </cell>
          <cell r="O10" t="str">
            <v>чел.ч</v>
          </cell>
          <cell r="Y10">
            <v>188.54</v>
          </cell>
          <cell r="AA10">
            <v>0</v>
          </cell>
          <cell r="AB10">
            <v>0</v>
          </cell>
        </row>
        <row r="11">
          <cell r="I11" t="str">
            <v>2</v>
          </cell>
          <cell r="K11" t="str">
            <v>Затраты труда машинистов</v>
          </cell>
          <cell r="O11" t="str">
            <v>чел.час</v>
          </cell>
          <cell r="Y11">
            <v>7.74</v>
          </cell>
          <cell r="AA11">
            <v>0</v>
          </cell>
          <cell r="AB11">
            <v>0</v>
          </cell>
        </row>
        <row r="12">
          <cell r="I12" t="str">
            <v>031121</v>
          </cell>
          <cell r="K12" t="str">
            <v>Подъемники мачтовые строительные 0.5 т</v>
          </cell>
          <cell r="O12" t="str">
            <v>маш.-ч</v>
          </cell>
          <cell r="Y12">
            <v>7.74</v>
          </cell>
          <cell r="AA12">
            <v>0</v>
          </cell>
          <cell r="AB12">
            <v>13.25</v>
          </cell>
        </row>
        <row r="13">
          <cell r="I13" t="str">
            <v>1-2.0-73</v>
          </cell>
          <cell r="K13" t="str">
            <v>Затраты труда рабочих-строителей (средний разряд 2.0)</v>
          </cell>
          <cell r="O13" t="str">
            <v>чел.ч</v>
          </cell>
          <cell r="Y13">
            <v>8.71</v>
          </cell>
          <cell r="AA13">
            <v>0</v>
          </cell>
          <cell r="AB13">
            <v>0</v>
          </cell>
        </row>
        <row r="14">
          <cell r="I14" t="str">
            <v>999-9900</v>
          </cell>
          <cell r="K14" t="str">
            <v>Строительный мусор</v>
          </cell>
          <cell r="O14" t="str">
            <v>т</v>
          </cell>
          <cell r="Y14">
            <v>3.62</v>
          </cell>
          <cell r="AA14">
            <v>0</v>
          </cell>
          <cell r="AB14">
            <v>0</v>
          </cell>
        </row>
        <row r="15">
          <cell r="I15" t="str">
            <v>1-2.0-73</v>
          </cell>
          <cell r="K15" t="str">
            <v>Затраты труда рабочих-строителей (средний разряд 2.0)</v>
          </cell>
          <cell r="O15" t="str">
            <v>чел.ч</v>
          </cell>
          <cell r="Y15">
            <v>7.67</v>
          </cell>
          <cell r="AA15">
            <v>0</v>
          </cell>
          <cell r="AB15">
            <v>0</v>
          </cell>
        </row>
        <row r="16">
          <cell r="I16" t="str">
            <v>999-9900</v>
          </cell>
          <cell r="K16" t="str">
            <v>Строительный мусор</v>
          </cell>
          <cell r="O16" t="str">
            <v>т</v>
          </cell>
          <cell r="Y16">
            <v>0.7</v>
          </cell>
          <cell r="AA16">
            <v>0</v>
          </cell>
          <cell r="AB16">
            <v>0</v>
          </cell>
        </row>
        <row r="17">
          <cell r="I17" t="str">
            <v>1-2.0-73</v>
          </cell>
          <cell r="K17" t="str">
            <v>Затраты труда рабочих-строителей (средний разряд 2.0)</v>
          </cell>
          <cell r="O17" t="str">
            <v>чел.ч</v>
          </cell>
          <cell r="Y17">
            <v>30.53</v>
          </cell>
          <cell r="AA17">
            <v>0</v>
          </cell>
          <cell r="AB17">
            <v>0</v>
          </cell>
        </row>
        <row r="18">
          <cell r="I18" t="str">
            <v>2</v>
          </cell>
          <cell r="K18" t="str">
            <v>Затраты труда машинистов</v>
          </cell>
          <cell r="O18" t="str">
            <v>чел.час</v>
          </cell>
          <cell r="Y18">
            <v>3.65</v>
          </cell>
          <cell r="AA18">
            <v>0</v>
          </cell>
          <cell r="AB18">
            <v>0</v>
          </cell>
        </row>
        <row r="19">
          <cell r="I19" t="str">
            <v>031121</v>
          </cell>
          <cell r="K19" t="str">
            <v>Подъемники мачтовые строительные 0.5 т</v>
          </cell>
          <cell r="O19" t="str">
            <v>маш.-ч</v>
          </cell>
          <cell r="Y19">
            <v>3.65</v>
          </cell>
          <cell r="AA19">
            <v>0</v>
          </cell>
          <cell r="AB19">
            <v>13.25</v>
          </cell>
        </row>
        <row r="20">
          <cell r="I20" t="str">
            <v>1-3.8-73</v>
          </cell>
          <cell r="K20" t="str">
            <v>Затраты труда рабочих-строителей (средний разряд 3.8)</v>
          </cell>
          <cell r="O20" t="str">
            <v>чел.ч</v>
          </cell>
          <cell r="Y20">
            <v>92.92</v>
          </cell>
          <cell r="AA20">
            <v>0</v>
          </cell>
          <cell r="AB20">
            <v>0</v>
          </cell>
        </row>
        <row r="21">
          <cell r="I21" t="str">
            <v>2</v>
          </cell>
          <cell r="K21" t="str">
            <v>Затраты труда машинистов</v>
          </cell>
          <cell r="O21" t="str">
            <v>чел.час</v>
          </cell>
          <cell r="Y21">
            <v>10.52</v>
          </cell>
          <cell r="AA21">
            <v>0</v>
          </cell>
          <cell r="AB21">
            <v>0</v>
          </cell>
        </row>
        <row r="22">
          <cell r="I22" t="str">
            <v>020129</v>
          </cell>
          <cell r="K22" t="str">
            <v>Краны башенные при работе на других видах строительства (кроме монтажа технологического оборудования) 8 т</v>
          </cell>
          <cell r="O22" t="str">
            <v>маш.ч</v>
          </cell>
          <cell r="Y22">
            <v>7.08</v>
          </cell>
          <cell r="AA22">
            <v>0</v>
          </cell>
          <cell r="AB22">
            <v>118.84</v>
          </cell>
        </row>
        <row r="23">
          <cell r="I23" t="str">
            <v>021141</v>
          </cell>
          <cell r="K23" t="str">
            <v>Краны на автомобильном ходу при работе на других видах строительства (кроме магистральных трубопроводов) 10 т</v>
          </cell>
          <cell r="O23" t="str">
            <v>маш.-ч</v>
          </cell>
          <cell r="Y23">
            <v>1.37</v>
          </cell>
          <cell r="AA23">
            <v>0</v>
          </cell>
          <cell r="AB23">
            <v>123.73</v>
          </cell>
        </row>
        <row r="24">
          <cell r="I24" t="str">
            <v>121011</v>
          </cell>
          <cell r="K24" t="str">
            <v>Котлы битумные передвижные 400 л</v>
          </cell>
          <cell r="O24" t="str">
            <v>маш.ч</v>
          </cell>
          <cell r="Y24">
            <v>1.31</v>
          </cell>
          <cell r="AA24">
            <v>0</v>
          </cell>
          <cell r="AB24">
            <v>18.05</v>
          </cell>
        </row>
        <row r="25">
          <cell r="I25" t="str">
            <v>400001</v>
          </cell>
          <cell r="K25" t="str">
            <v>Автомобили бортовые грузоподъемностью до 5 т</v>
          </cell>
          <cell r="O25" t="str">
            <v>маш.-ч</v>
          </cell>
          <cell r="Y25">
            <v>2.07</v>
          </cell>
          <cell r="AA25">
            <v>0</v>
          </cell>
          <cell r="AB25">
            <v>60.77</v>
          </cell>
        </row>
        <row r="26">
          <cell r="I26" t="str">
            <v>101-0195</v>
          </cell>
          <cell r="K26" t="str">
            <v>Гвозди толевые круглые  3.0х40 мм</v>
          </cell>
          <cell r="O26" t="str">
            <v>т</v>
          </cell>
          <cell r="Y26">
            <v>0.00152</v>
          </cell>
          <cell r="AA26">
            <v>11622.17</v>
          </cell>
          <cell r="AB26">
            <v>0</v>
          </cell>
        </row>
        <row r="27">
          <cell r="I27" t="str">
            <v>101-0219</v>
          </cell>
          <cell r="K27" t="str">
            <v>Гипсовые вяжущие Г-3</v>
          </cell>
          <cell r="O27" t="str">
            <v>т</v>
          </cell>
          <cell r="Y27">
            <v>0.011</v>
          </cell>
          <cell r="AA27">
            <v>465.96</v>
          </cell>
          <cell r="AB27">
            <v>0</v>
          </cell>
        </row>
        <row r="28">
          <cell r="I28" t="str">
            <v>101-1591</v>
          </cell>
          <cell r="K28" t="str">
            <v>Смола  каменноугольная для дорожного строительства</v>
          </cell>
          <cell r="O28" t="str">
            <v>т</v>
          </cell>
          <cell r="Y28">
            <v>0.0171</v>
          </cell>
          <cell r="AA28">
            <v>1685.85</v>
          </cell>
          <cell r="AB28">
            <v>0</v>
          </cell>
        </row>
        <row r="29">
          <cell r="I29" t="str">
            <v>101-1705</v>
          </cell>
          <cell r="K29" t="str">
            <v>Пакля пропитанная</v>
          </cell>
          <cell r="O29" t="str">
            <v>кг</v>
          </cell>
          <cell r="Y29">
            <v>74</v>
          </cell>
          <cell r="AA29">
            <v>13.37</v>
          </cell>
          <cell r="AB29">
            <v>0</v>
          </cell>
        </row>
        <row r="30">
          <cell r="I30" t="str">
            <v>101-1742</v>
          </cell>
          <cell r="K30" t="str">
            <v>Толь с крупнозернистой посыпкой гидроизоляционный марки ТГ-350</v>
          </cell>
          <cell r="O30" t="str">
            <v>м2</v>
          </cell>
          <cell r="Y30">
            <v>65</v>
          </cell>
          <cell r="AA30">
            <v>6.05</v>
          </cell>
          <cell r="AB30">
            <v>0</v>
          </cell>
        </row>
        <row r="31">
          <cell r="I31" t="str">
            <v>101-1805</v>
          </cell>
          <cell r="K31" t="str">
            <v>Гвозди строительные</v>
          </cell>
          <cell r="O31" t="str">
            <v>т</v>
          </cell>
          <cell r="Y31">
            <v>0.00168</v>
          </cell>
          <cell r="AA31">
            <v>7696.95</v>
          </cell>
          <cell r="AB31">
            <v>0</v>
          </cell>
        </row>
        <row r="32">
          <cell r="I32" t="str">
            <v>101-9185</v>
          </cell>
          <cell r="K32" t="str">
            <v>Ерши металлические</v>
          </cell>
          <cell r="O32" t="str">
            <v>кг</v>
          </cell>
          <cell r="Y32">
            <v>22.41</v>
          </cell>
          <cell r="AA32">
            <v>16.86</v>
          </cell>
          <cell r="AB32">
            <v>0</v>
          </cell>
        </row>
        <row r="33">
          <cell r="I33" t="str">
            <v>101-9411</v>
          </cell>
          <cell r="K33" t="str">
            <v>Скобяные изделия</v>
          </cell>
          <cell r="O33" t="str">
            <v>компл.</v>
          </cell>
          <cell r="Y33">
            <v>20</v>
          </cell>
          <cell r="AA33">
            <v>0</v>
          </cell>
          <cell r="AB33">
            <v>0</v>
          </cell>
        </row>
        <row r="34">
          <cell r="I34" t="str">
            <v>102-0053</v>
          </cell>
          <cell r="K34" t="str">
            <v>Пиломатериалы хвойных пород.Доски обрезные длиной 4-6.5 м, шириной 75-150 мм, толщиной 25 мм   III сорта</v>
          </cell>
          <cell r="O34" t="str">
            <v>м3</v>
          </cell>
          <cell r="Y34">
            <v>0.07</v>
          </cell>
          <cell r="AA34">
            <v>1145.62</v>
          </cell>
          <cell r="AB34">
            <v>0</v>
          </cell>
        </row>
        <row r="35">
          <cell r="I35" t="str">
            <v>203-0199</v>
          </cell>
          <cell r="K35" t="str">
            <v>Блоки дверные глухие и под остекление с мелкопустотным(решетчатым)заполнением полотен, оклеенных твердыми древесноволокнистыми плитами однопольные с полотном глухим:ДГ 21-9 пл.1,80 м2; ДГ 21-10 пл.2,01 м2</v>
          </cell>
          <cell r="O35" t="str">
            <v>м2</v>
          </cell>
          <cell r="Y35">
            <v>100</v>
          </cell>
          <cell r="AA35">
            <v>215.74</v>
          </cell>
          <cell r="AB35">
            <v>0</v>
          </cell>
        </row>
        <row r="36">
          <cell r="I36" t="str">
            <v>402-0087</v>
          </cell>
          <cell r="K36" t="str">
            <v>Раствор готовый отделочный тяжелый, известковый:1:2.0</v>
          </cell>
          <cell r="O36" t="str">
            <v>м3</v>
          </cell>
          <cell r="Y36">
            <v>0.076</v>
          </cell>
          <cell r="AA36">
            <v>367.3</v>
          </cell>
          <cell r="AB36">
            <v>0</v>
          </cell>
        </row>
        <row r="37">
          <cell r="I37" t="str">
            <v>1-2.6-73</v>
          </cell>
          <cell r="K37" t="str">
            <v>Затраты труда рабочих-строителей (средний разряд 2.6)</v>
          </cell>
          <cell r="O37" t="str">
            <v>чел.ч</v>
          </cell>
          <cell r="Y37">
            <v>170.04</v>
          </cell>
          <cell r="AA37">
            <v>0</v>
          </cell>
          <cell r="AB37">
            <v>0</v>
          </cell>
        </row>
        <row r="38">
          <cell r="I38" t="str">
            <v>2</v>
          </cell>
          <cell r="K38" t="str">
            <v>Затраты труда машинистов</v>
          </cell>
          <cell r="O38" t="str">
            <v>чел.час</v>
          </cell>
          <cell r="Y38">
            <v>0.54</v>
          </cell>
          <cell r="AA38">
            <v>0</v>
          </cell>
          <cell r="AB38">
            <v>0</v>
          </cell>
        </row>
        <row r="39">
          <cell r="I39" t="str">
            <v>021141</v>
          </cell>
          <cell r="K39" t="str">
            <v>Краны на автомобильном ходу при работе на других видах строительства (кроме магистральных трубопроводов) 10 т</v>
          </cell>
          <cell r="O39" t="str">
            <v>маш.-ч</v>
          </cell>
          <cell r="Y39">
            <v>0.22</v>
          </cell>
          <cell r="AA39">
            <v>0</v>
          </cell>
          <cell r="AB39">
            <v>123.73</v>
          </cell>
        </row>
        <row r="40">
          <cell r="I40" t="str">
            <v>400001</v>
          </cell>
          <cell r="K40" t="str">
            <v>Автомобили бортовые грузоподъемностью до 5 т</v>
          </cell>
          <cell r="O40" t="str">
            <v>маш.-ч</v>
          </cell>
          <cell r="Y40">
            <v>0.32</v>
          </cell>
          <cell r="AA40">
            <v>0</v>
          </cell>
          <cell r="AB40">
            <v>60.77</v>
          </cell>
        </row>
        <row r="41">
          <cell r="I41" t="str">
            <v>101-0195</v>
          </cell>
          <cell r="K41" t="str">
            <v>Гвозди толевые круглые  3.0х40 мм</v>
          </cell>
          <cell r="O41" t="str">
            <v>т</v>
          </cell>
          <cell r="Y41">
            <v>0.0092</v>
          </cell>
          <cell r="AA41">
            <v>11622.17</v>
          </cell>
          <cell r="AB41">
            <v>0</v>
          </cell>
        </row>
        <row r="42">
          <cell r="I42" t="str">
            <v>101-1704</v>
          </cell>
          <cell r="K42" t="str">
            <v>Войлок строительный</v>
          </cell>
          <cell r="O42" t="str">
            <v>т</v>
          </cell>
          <cell r="Y42">
            <v>0.452</v>
          </cell>
          <cell r="AA42">
            <v>55455.55</v>
          </cell>
          <cell r="AB42">
            <v>0</v>
          </cell>
        </row>
        <row r="43">
          <cell r="I43" t="str">
            <v>101-1706</v>
          </cell>
          <cell r="K43" t="str">
            <v>Сталь оцинкованная листовая  толщина листа 0.50 мм</v>
          </cell>
          <cell r="O43" t="str">
            <v>т</v>
          </cell>
          <cell r="Y43">
            <v>1.07</v>
          </cell>
          <cell r="AA43">
            <v>12215.47</v>
          </cell>
          <cell r="AB43">
            <v>0</v>
          </cell>
        </row>
        <row r="44">
          <cell r="I44" t="str">
            <v>407-0001</v>
          </cell>
          <cell r="K44" t="str">
            <v>Глина</v>
          </cell>
          <cell r="O44" t="str">
            <v>м3</v>
          </cell>
          <cell r="Y44">
            <v>0.21</v>
          </cell>
          <cell r="AA44">
            <v>268.67</v>
          </cell>
          <cell r="AB44">
            <v>0</v>
          </cell>
        </row>
        <row r="45">
          <cell r="I45" t="str">
            <v>1-3.3-73</v>
          </cell>
          <cell r="K45" t="str">
            <v>Затраты труда рабочих-строителей (средний разряд 3.3)</v>
          </cell>
          <cell r="O45" t="str">
            <v>чел.ч</v>
          </cell>
          <cell r="Y45">
            <v>182.4</v>
          </cell>
          <cell r="AA45">
            <v>0</v>
          </cell>
          <cell r="AB45">
            <v>0</v>
          </cell>
        </row>
        <row r="46">
          <cell r="I46" t="str">
            <v>2</v>
          </cell>
          <cell r="K46" t="str">
            <v>Затраты труда машинистов</v>
          </cell>
          <cell r="O46" t="str">
            <v>чел.час</v>
          </cell>
          <cell r="Y46">
            <v>8.26</v>
          </cell>
          <cell r="AA46">
            <v>0</v>
          </cell>
          <cell r="AB46">
            <v>0</v>
          </cell>
        </row>
        <row r="47">
          <cell r="I47" t="str">
            <v>020129</v>
          </cell>
          <cell r="K47" t="str">
            <v>Краны башенные при работе на других видах строительства (кроме монтажа технологического оборудования) 8 т</v>
          </cell>
          <cell r="O47" t="str">
            <v>маш.ч</v>
          </cell>
          <cell r="Y47">
            <v>4.53</v>
          </cell>
          <cell r="AA47">
            <v>0</v>
          </cell>
          <cell r="AB47">
            <v>118.84</v>
          </cell>
        </row>
        <row r="48">
          <cell r="I48" t="str">
            <v>021141</v>
          </cell>
          <cell r="K48" t="str">
            <v>Краны на автомобильном ходу при работе на других видах строительства (кроме магистральных трубопроводов) 10 т</v>
          </cell>
          <cell r="O48" t="str">
            <v>маш.-ч</v>
          </cell>
          <cell r="Y48">
            <v>1.5</v>
          </cell>
          <cell r="AA48">
            <v>0</v>
          </cell>
          <cell r="AB48">
            <v>123.73</v>
          </cell>
        </row>
        <row r="49">
          <cell r="I49" t="str">
            <v>121011</v>
          </cell>
          <cell r="K49" t="str">
            <v>Котлы битумные передвижные 400 л</v>
          </cell>
          <cell r="O49" t="str">
            <v>маш.ч</v>
          </cell>
          <cell r="Y49">
            <v>3.69</v>
          </cell>
          <cell r="AA49">
            <v>0</v>
          </cell>
          <cell r="AB49">
            <v>18.05</v>
          </cell>
        </row>
        <row r="50">
          <cell r="I50" t="str">
            <v>330208</v>
          </cell>
          <cell r="K50" t="str">
            <v>Шуруповерты строительно-монтажные</v>
          </cell>
          <cell r="O50" t="str">
            <v>маш.-ч</v>
          </cell>
          <cell r="Y50">
            <v>6.6</v>
          </cell>
          <cell r="AA50">
            <v>0</v>
          </cell>
          <cell r="AB50">
            <v>1.36</v>
          </cell>
        </row>
        <row r="51">
          <cell r="I51" t="str">
            <v>400001</v>
          </cell>
          <cell r="K51" t="str">
            <v>Автомобили бортовые грузоподъемностью до 5 т</v>
          </cell>
          <cell r="O51" t="str">
            <v>маш.-ч</v>
          </cell>
          <cell r="Y51">
            <v>2.23</v>
          </cell>
          <cell r="AA51">
            <v>0</v>
          </cell>
          <cell r="AB51">
            <v>60.77</v>
          </cell>
        </row>
        <row r="52">
          <cell r="I52" t="str">
            <v>101-0195</v>
          </cell>
          <cell r="K52" t="str">
            <v>Гвозди толевые круглые  3.0х40 мм</v>
          </cell>
          <cell r="O52" t="str">
            <v>т</v>
          </cell>
          <cell r="Y52">
            <v>0.0028</v>
          </cell>
          <cell r="AA52">
            <v>11622.17</v>
          </cell>
          <cell r="AB52">
            <v>0</v>
          </cell>
        </row>
        <row r="53">
          <cell r="I53" t="str">
            <v>101-0219</v>
          </cell>
          <cell r="K53" t="str">
            <v>Гипсовые вяжущие Г-3</v>
          </cell>
          <cell r="O53" t="str">
            <v>т</v>
          </cell>
          <cell r="Y53">
            <v>0.0302</v>
          </cell>
          <cell r="AA53">
            <v>465.96</v>
          </cell>
          <cell r="AB53">
            <v>0</v>
          </cell>
        </row>
        <row r="54">
          <cell r="I54" t="str">
            <v>101-1591</v>
          </cell>
          <cell r="K54" t="str">
            <v>Смола  каменноугольная для дорожного строительства</v>
          </cell>
          <cell r="O54" t="str">
            <v>т</v>
          </cell>
          <cell r="Y54">
            <v>0.036</v>
          </cell>
          <cell r="AA54">
            <v>1685.85</v>
          </cell>
          <cell r="AB54">
            <v>0</v>
          </cell>
        </row>
        <row r="55">
          <cell r="I55" t="str">
            <v>101-1705</v>
          </cell>
          <cell r="K55" t="str">
            <v>Пакля пропитанная</v>
          </cell>
          <cell r="O55" t="str">
            <v>кг</v>
          </cell>
          <cell r="Y55">
            <v>180</v>
          </cell>
          <cell r="AA55">
            <v>13.37</v>
          </cell>
          <cell r="AB55">
            <v>0</v>
          </cell>
        </row>
        <row r="56">
          <cell r="I56" t="str">
            <v>101-1742</v>
          </cell>
          <cell r="K56" t="str">
            <v>Толь с крупнозернистой посыпкой гидроизоляционный марки ТГ-350</v>
          </cell>
          <cell r="O56" t="str">
            <v>м2</v>
          </cell>
          <cell r="Y56">
            <v>122</v>
          </cell>
          <cell r="AA56">
            <v>6.05</v>
          </cell>
          <cell r="AB56">
            <v>0</v>
          </cell>
        </row>
        <row r="57">
          <cell r="I57" t="str">
            <v>101-1805</v>
          </cell>
          <cell r="K57" t="str">
            <v>Гвозди строительные</v>
          </cell>
          <cell r="O57" t="str">
            <v>т</v>
          </cell>
          <cell r="Y57">
            <v>0.00193</v>
          </cell>
          <cell r="AA57">
            <v>7696.95</v>
          </cell>
          <cell r="AB57">
            <v>0</v>
          </cell>
        </row>
        <row r="58">
          <cell r="I58" t="str">
            <v>101-2183</v>
          </cell>
          <cell r="K58" t="str">
            <v>Шуруп с полукруглой головкой 6х50 мм</v>
          </cell>
          <cell r="O58" t="str">
            <v>т</v>
          </cell>
          <cell r="Y58">
            <v>0.0074</v>
          </cell>
          <cell r="AA58">
            <v>9998.46</v>
          </cell>
          <cell r="AB58">
            <v>0</v>
          </cell>
        </row>
        <row r="59">
          <cell r="I59" t="str">
            <v>101-9411</v>
          </cell>
          <cell r="K59" t="str">
            <v>Скобяные изделия</v>
          </cell>
          <cell r="O59" t="str">
            <v>компл.</v>
          </cell>
          <cell r="Y59">
            <v>19.672131</v>
          </cell>
          <cell r="AA59">
            <v>0</v>
          </cell>
          <cell r="AB59">
            <v>0</v>
          </cell>
        </row>
        <row r="60">
          <cell r="I60" t="str">
            <v>203-0031</v>
          </cell>
          <cell r="K60" t="str">
            <v>Блоки оконные с двойным остеклением с раздельными створками:двустворные с форточной створкой:ОР 18-13, 5 пл.2,32 м2; ОР 18-15 пл.2,59 м2</v>
          </cell>
          <cell r="O60" t="str">
            <v>м2</v>
          </cell>
          <cell r="Y60">
            <v>100</v>
          </cell>
          <cell r="AA60">
            <v>428.81</v>
          </cell>
          <cell r="AB60">
            <v>0</v>
          </cell>
        </row>
        <row r="61">
          <cell r="I61" t="str">
            <v>402-0087</v>
          </cell>
          <cell r="K61" t="str">
            <v>Раствор готовый отделочный тяжелый, известковый:1:2.0</v>
          </cell>
          <cell r="O61" t="str">
            <v>м3</v>
          </cell>
          <cell r="Y61">
            <v>0.096</v>
          </cell>
          <cell r="AA61">
            <v>367.3</v>
          </cell>
          <cell r="AB61">
            <v>0</v>
          </cell>
        </row>
        <row r="62">
          <cell r="I62" t="str">
            <v>1-3.1-73</v>
          </cell>
          <cell r="K62" t="str">
            <v>Затраты труда рабочих-строителей (средний разряд 3.1)</v>
          </cell>
          <cell r="O62" t="str">
            <v>чел.ч</v>
          </cell>
          <cell r="Y62">
            <v>66.22</v>
          </cell>
          <cell r="AA62">
            <v>0</v>
          </cell>
          <cell r="AB62">
            <v>0</v>
          </cell>
        </row>
        <row r="63">
          <cell r="I63" t="str">
            <v>2</v>
          </cell>
          <cell r="K63" t="str">
            <v>Затраты труда машинистов</v>
          </cell>
          <cell r="O63" t="str">
            <v>чел.час</v>
          </cell>
          <cell r="Y63">
            <v>0.47</v>
          </cell>
          <cell r="AA63">
            <v>0</v>
          </cell>
          <cell r="AB63">
            <v>0</v>
          </cell>
        </row>
        <row r="64">
          <cell r="I64" t="str">
            <v>020129</v>
          </cell>
          <cell r="K64" t="str">
            <v>Краны башенные при работе на других видах строительства (кроме монтажа технологического оборудования) 8 т</v>
          </cell>
          <cell r="O64" t="str">
            <v>маш.ч</v>
          </cell>
          <cell r="Y64">
            <v>0.2</v>
          </cell>
          <cell r="AA64">
            <v>0</v>
          </cell>
          <cell r="AB64">
            <v>118.84</v>
          </cell>
        </row>
        <row r="65">
          <cell r="I65" t="str">
            <v>121011</v>
          </cell>
          <cell r="K65" t="str">
            <v>Котлы битумные передвижные 400 л</v>
          </cell>
          <cell r="O65" t="str">
            <v>маш.ч</v>
          </cell>
          <cell r="Y65">
            <v>1</v>
          </cell>
          <cell r="AA65">
            <v>0</v>
          </cell>
          <cell r="AB65">
            <v>18.05</v>
          </cell>
        </row>
        <row r="66">
          <cell r="I66" t="str">
            <v>400001</v>
          </cell>
          <cell r="K66" t="str">
            <v>Автомобили бортовые грузоподъемностью до 5 т</v>
          </cell>
          <cell r="O66" t="str">
            <v>маш.-ч</v>
          </cell>
          <cell r="Y66">
            <v>0.27</v>
          </cell>
          <cell r="AA66">
            <v>0</v>
          </cell>
          <cell r="AB66">
            <v>60.77</v>
          </cell>
        </row>
        <row r="67">
          <cell r="I67" t="str">
            <v>101-0219</v>
          </cell>
          <cell r="K67" t="str">
            <v>Гипсовые вяжущие Г-3</v>
          </cell>
          <cell r="O67" t="str">
            <v>т</v>
          </cell>
          <cell r="Y67">
            <v>0.3</v>
          </cell>
          <cell r="AA67">
            <v>465.96</v>
          </cell>
          <cell r="AB67">
            <v>0</v>
          </cell>
        </row>
        <row r="68">
          <cell r="I68" t="str">
            <v>101-1591</v>
          </cell>
          <cell r="K68" t="str">
            <v>Смола  каменноугольная для дорожного строительства</v>
          </cell>
          <cell r="O68" t="str">
            <v>т</v>
          </cell>
          <cell r="Y68">
            <v>0.006</v>
          </cell>
          <cell r="AA68">
            <v>1685.85</v>
          </cell>
          <cell r="AB68">
            <v>0</v>
          </cell>
        </row>
        <row r="69">
          <cell r="I69" t="str">
            <v>101-1704</v>
          </cell>
          <cell r="K69" t="str">
            <v>Войлок строительный</v>
          </cell>
          <cell r="O69" t="str">
            <v>т</v>
          </cell>
          <cell r="Y69">
            <v>0.052</v>
          </cell>
          <cell r="AA69">
            <v>55455.55</v>
          </cell>
          <cell r="AB69">
            <v>0</v>
          </cell>
        </row>
        <row r="70">
          <cell r="I70" t="str">
            <v>101-1742</v>
          </cell>
          <cell r="K70" t="str">
            <v>Толь с крупнозернистой посыпкой гидроизоляционный марки ТГ-350</v>
          </cell>
          <cell r="O70" t="str">
            <v>м2</v>
          </cell>
          <cell r="Y70">
            <v>5.58</v>
          </cell>
          <cell r="AA70">
            <v>6.05</v>
          </cell>
          <cell r="AB70">
            <v>0</v>
          </cell>
        </row>
        <row r="71">
          <cell r="I71" t="str">
            <v>101-1805</v>
          </cell>
          <cell r="K71" t="str">
            <v>Гвозди строительные</v>
          </cell>
          <cell r="O71" t="str">
            <v>т</v>
          </cell>
          <cell r="Y71">
            <v>0.0056</v>
          </cell>
          <cell r="AA71">
            <v>7696.95</v>
          </cell>
          <cell r="AB71">
            <v>0</v>
          </cell>
        </row>
        <row r="72">
          <cell r="I72" t="str">
            <v>113-0107</v>
          </cell>
          <cell r="K72" t="str">
            <v>Натрий фтористый технический, марка А, сорт I</v>
          </cell>
          <cell r="O72" t="str">
            <v>т</v>
          </cell>
          <cell r="Y72">
            <v>0.0007</v>
          </cell>
          <cell r="AA72">
            <v>42418.68</v>
          </cell>
          <cell r="AB72">
            <v>0</v>
          </cell>
        </row>
        <row r="73">
          <cell r="I73" t="str">
            <v>203-0378</v>
          </cell>
          <cell r="K73" t="str">
            <v>Доски подоконные из древесины облицованные сверхтвердой древесноволокнистой плитой или водостойкой фанерой марка ПД-3, толщиной 28 мм, шириной:300 мм</v>
          </cell>
          <cell r="O73" t="str">
            <v>м</v>
          </cell>
          <cell r="Y73">
            <v>74</v>
          </cell>
          <cell r="AA73">
            <v>105.96</v>
          </cell>
          <cell r="AB73">
            <v>0</v>
          </cell>
        </row>
        <row r="74">
          <cell r="I74" t="str">
            <v>402-0085</v>
          </cell>
          <cell r="K74" t="str">
            <v>Раствор готовый отделочный тяжелый, известковый:1:3</v>
          </cell>
          <cell r="O74" t="str">
            <v>м3</v>
          </cell>
          <cell r="Y74">
            <v>0.34</v>
          </cell>
          <cell r="AA74">
            <v>338.23</v>
          </cell>
          <cell r="AB74">
            <v>0</v>
          </cell>
        </row>
        <row r="75">
          <cell r="I75" t="str">
            <v>411-0001</v>
          </cell>
          <cell r="K75" t="str">
            <v>Вода</v>
          </cell>
          <cell r="O75" t="str">
            <v>м3</v>
          </cell>
          <cell r="Y75">
            <v>0.6</v>
          </cell>
          <cell r="AA75">
            <v>3.2</v>
          </cell>
          <cell r="AB75">
            <v>0</v>
          </cell>
        </row>
        <row r="76">
          <cell r="I76" t="str">
            <v>1-3.0-73</v>
          </cell>
          <cell r="K76" t="str">
            <v>Затраты труда рабочих-строителей (средний разряд 3.0)</v>
          </cell>
          <cell r="O76" t="str">
            <v>чел.ч</v>
          </cell>
          <cell r="Y76">
            <v>44.7</v>
          </cell>
          <cell r="AA76">
            <v>0</v>
          </cell>
          <cell r="AB76">
            <v>0</v>
          </cell>
        </row>
        <row r="77">
          <cell r="I77" t="str">
            <v>2</v>
          </cell>
          <cell r="K77" t="str">
            <v>Затраты труда машинистов</v>
          </cell>
          <cell r="O77" t="str">
            <v>чел.час</v>
          </cell>
          <cell r="Y77">
            <v>0.62</v>
          </cell>
          <cell r="AA77">
            <v>0</v>
          </cell>
          <cell r="AB77">
            <v>0</v>
          </cell>
        </row>
        <row r="78">
          <cell r="I78" t="str">
            <v>030101</v>
          </cell>
          <cell r="K78" t="str">
            <v>Автопогрузчики 5 т</v>
          </cell>
          <cell r="O78" t="str">
            <v>маш.-ч</v>
          </cell>
          <cell r="Y78">
            <v>0.14</v>
          </cell>
          <cell r="AA78">
            <v>0</v>
          </cell>
          <cell r="AB78">
            <v>89.34</v>
          </cell>
        </row>
        <row r="79">
          <cell r="I79" t="str">
            <v>331531</v>
          </cell>
          <cell r="K79" t="str">
            <v>Пилы дисковые электрические</v>
          </cell>
          <cell r="O79" t="str">
            <v>маш.ч</v>
          </cell>
          <cell r="Y79">
            <v>0.45</v>
          </cell>
          <cell r="AA79">
            <v>0</v>
          </cell>
          <cell r="AB79">
            <v>0.15</v>
          </cell>
        </row>
        <row r="80">
          <cell r="I80" t="str">
            <v>400001</v>
          </cell>
          <cell r="K80" t="str">
            <v>Автомобили бортовые грузоподъемностью до 5 т</v>
          </cell>
          <cell r="O80" t="str">
            <v>маш.-ч</v>
          </cell>
          <cell r="Y80">
            <v>0.48</v>
          </cell>
          <cell r="AA80">
            <v>0</v>
          </cell>
          <cell r="AB80">
            <v>60.77</v>
          </cell>
        </row>
        <row r="81">
          <cell r="I81" t="str">
            <v>101-0181</v>
          </cell>
          <cell r="K81" t="str">
            <v>Гвозди строительные с плоской головкой  1.8х60 мм</v>
          </cell>
          <cell r="O81" t="str">
            <v>т</v>
          </cell>
          <cell r="Y81">
            <v>0.0016</v>
          </cell>
          <cell r="AA81">
            <v>9813.61</v>
          </cell>
          <cell r="AB81">
            <v>0</v>
          </cell>
        </row>
        <row r="82">
          <cell r="I82" t="str">
            <v>101-1742</v>
          </cell>
          <cell r="K82" t="str">
            <v>Толь с крупнозернистой посыпкой гидроизоляционный марки ТГ-350</v>
          </cell>
          <cell r="O82" t="str">
            <v>м2</v>
          </cell>
          <cell r="Y82">
            <v>23</v>
          </cell>
          <cell r="AA82">
            <v>6.05</v>
          </cell>
          <cell r="AB82">
            <v>0</v>
          </cell>
        </row>
        <row r="83">
          <cell r="I83" t="str">
            <v>102-0113</v>
          </cell>
          <cell r="K83" t="str">
            <v>Пиломатериалы хвойных пород.Доски обрезные длиной 2-3.75 м, шириной 75-150 мм, толщиной 25 мм   III сорта</v>
          </cell>
          <cell r="O83" t="str">
            <v>м3</v>
          </cell>
          <cell r="Y83">
            <v>0.24</v>
          </cell>
          <cell r="AA83">
            <v>964.03</v>
          </cell>
          <cell r="AB83">
            <v>0</v>
          </cell>
        </row>
        <row r="84">
          <cell r="I84" t="str">
            <v>113-0107</v>
          </cell>
          <cell r="K84" t="str">
            <v>Натрий фтористый технический, марка А, сорт I</v>
          </cell>
          <cell r="O84" t="str">
            <v>т</v>
          </cell>
          <cell r="Y84">
            <v>0.0034</v>
          </cell>
          <cell r="AA84">
            <v>42418.68</v>
          </cell>
          <cell r="AB84">
            <v>0</v>
          </cell>
        </row>
        <row r="85">
          <cell r="I85" t="str">
            <v>203-0399</v>
          </cell>
          <cell r="K85" t="str">
            <v>Лаги половые антисептированные, применяемые в строительстве жилых, общественных и производственных зданий при производстве деревянных полов:тип II, сечением 100х40; 100х60; 120х60; 100-150х40-60 мм</v>
          </cell>
          <cell r="O85" t="str">
            <v>м3</v>
          </cell>
          <cell r="Y85">
            <v>1.18</v>
          </cell>
          <cell r="AA85">
            <v>1477.6</v>
          </cell>
          <cell r="AB85">
            <v>0</v>
          </cell>
        </row>
        <row r="86">
          <cell r="I86" t="str">
            <v>402-9071</v>
          </cell>
          <cell r="K86" t="str">
            <v>Раствор готовый кладочный тяжелый цементный</v>
          </cell>
          <cell r="O86" t="str">
            <v>м3</v>
          </cell>
          <cell r="Y86">
            <v>0.28</v>
          </cell>
          <cell r="AA86">
            <v>424.88</v>
          </cell>
          <cell r="AB86">
            <v>0</v>
          </cell>
        </row>
        <row r="87">
          <cell r="I87" t="str">
            <v>404-0004</v>
          </cell>
          <cell r="K87" t="str">
            <v>Кирпич керамический одинарный, размером 250х120х65 мм, марка:75</v>
          </cell>
          <cell r="O87" t="str">
            <v>1000 шт.</v>
          </cell>
          <cell r="Y87">
            <v>0.51</v>
          </cell>
          <cell r="AA87">
            <v>911.84</v>
          </cell>
          <cell r="AB87">
            <v>0</v>
          </cell>
        </row>
        <row r="88">
          <cell r="I88" t="str">
            <v>411-0001</v>
          </cell>
          <cell r="K88" t="str">
            <v>Вода</v>
          </cell>
          <cell r="O88" t="str">
            <v>м3</v>
          </cell>
          <cell r="Y88">
            <v>0.07</v>
          </cell>
          <cell r="AA88">
            <v>3.2</v>
          </cell>
          <cell r="AB88">
            <v>0</v>
          </cell>
        </row>
        <row r="89">
          <cell r="I89" t="str">
            <v>1-3.0-73</v>
          </cell>
          <cell r="K89" t="str">
            <v>Затраты труда рабочих-строителей (средний разряд 3.0)</v>
          </cell>
          <cell r="O89" t="str">
            <v>чел.ч</v>
          </cell>
          <cell r="Y89">
            <v>60.72</v>
          </cell>
          <cell r="AA89">
            <v>0</v>
          </cell>
          <cell r="AB89">
            <v>0</v>
          </cell>
        </row>
        <row r="90">
          <cell r="I90" t="str">
            <v>2</v>
          </cell>
          <cell r="K90" t="str">
            <v>Затраты труда машинистов</v>
          </cell>
          <cell r="O90" t="str">
            <v>чел.час</v>
          </cell>
          <cell r="Y90">
            <v>1.42</v>
          </cell>
          <cell r="AA90">
            <v>0</v>
          </cell>
          <cell r="AB90">
            <v>0</v>
          </cell>
        </row>
        <row r="91">
          <cell r="I91" t="str">
            <v>031121</v>
          </cell>
          <cell r="K91" t="str">
            <v>Подъемники мачтовые строительные 0.5 т</v>
          </cell>
          <cell r="O91" t="str">
            <v>маш.-ч</v>
          </cell>
          <cell r="Y91">
            <v>0.58</v>
          </cell>
          <cell r="AA91">
            <v>0</v>
          </cell>
          <cell r="AB91">
            <v>13.25</v>
          </cell>
        </row>
        <row r="92">
          <cell r="I92" t="str">
            <v>331531</v>
          </cell>
          <cell r="K92" t="str">
            <v>Пилы дисковые электрические</v>
          </cell>
          <cell r="O92" t="str">
            <v>маш.ч</v>
          </cell>
          <cell r="Y92">
            <v>0.82</v>
          </cell>
          <cell r="AA92">
            <v>0</v>
          </cell>
          <cell r="AB92">
            <v>0.15</v>
          </cell>
        </row>
        <row r="93">
          <cell r="I93" t="str">
            <v>340311</v>
          </cell>
          <cell r="K93" t="str">
            <v>Машины для строжки деревянных полов</v>
          </cell>
          <cell r="O93" t="str">
            <v>маш.-ч</v>
          </cell>
          <cell r="Y93">
            <v>2.7</v>
          </cell>
          <cell r="AA93">
            <v>0</v>
          </cell>
          <cell r="AB93">
            <v>1.43</v>
          </cell>
        </row>
        <row r="94">
          <cell r="I94" t="str">
            <v>400001</v>
          </cell>
          <cell r="K94" t="str">
            <v>Автомобили бортовые грузоподъемностью до 5 т</v>
          </cell>
          <cell r="O94" t="str">
            <v>маш.-ч</v>
          </cell>
          <cell r="Y94">
            <v>0.84</v>
          </cell>
          <cell r="AA94">
            <v>0</v>
          </cell>
          <cell r="AB94">
            <v>60.77</v>
          </cell>
        </row>
        <row r="95">
          <cell r="I95" t="str">
            <v>101-1805</v>
          </cell>
          <cell r="K95" t="str">
            <v>Гвозди строительные</v>
          </cell>
          <cell r="O95" t="str">
            <v>т</v>
          </cell>
          <cell r="Y95">
            <v>0.0123</v>
          </cell>
          <cell r="AA95">
            <v>7696.95</v>
          </cell>
          <cell r="AB95">
            <v>0</v>
          </cell>
        </row>
        <row r="96">
          <cell r="I96" t="str">
            <v>203-9150</v>
          </cell>
          <cell r="K96" t="str">
            <v>Доски для покрытия полов со шпунтом и гребнем антисептированные</v>
          </cell>
          <cell r="O96" t="str">
            <v>м3</v>
          </cell>
          <cell r="Y96">
            <v>2.88</v>
          </cell>
          <cell r="AA96">
            <v>0</v>
          </cell>
          <cell r="AB96">
            <v>0</v>
          </cell>
        </row>
        <row r="97">
          <cell r="I97" t="str">
            <v>1-3.3-73</v>
          </cell>
          <cell r="K97" t="str">
            <v>Затраты труда рабочих-строителей (средний разряд 3.3)</v>
          </cell>
          <cell r="O97" t="str">
            <v>чел.ч</v>
          </cell>
          <cell r="Y97">
            <v>228.35</v>
          </cell>
          <cell r="AA97">
            <v>0</v>
          </cell>
          <cell r="AB97">
            <v>0</v>
          </cell>
        </row>
        <row r="98">
          <cell r="I98" t="str">
            <v>2</v>
          </cell>
          <cell r="K98" t="str">
            <v>Затраты труда машинистов</v>
          </cell>
          <cell r="O98" t="str">
            <v>чел.час</v>
          </cell>
          <cell r="Y98">
            <v>0.67</v>
          </cell>
          <cell r="AA98">
            <v>0</v>
          </cell>
          <cell r="AB98">
            <v>0</v>
          </cell>
        </row>
        <row r="99">
          <cell r="I99" t="str">
            <v>031121</v>
          </cell>
          <cell r="K99" t="str">
            <v>Подъемники мачтовые строительные 0.5 т</v>
          </cell>
          <cell r="O99" t="str">
            <v>маш.-ч</v>
          </cell>
          <cell r="Y99">
            <v>0.67</v>
          </cell>
          <cell r="AA99">
            <v>0</v>
          </cell>
          <cell r="AB99">
            <v>13.25</v>
          </cell>
        </row>
        <row r="100">
          <cell r="I100" t="str">
            <v>402-9078</v>
          </cell>
          <cell r="K100" t="str">
            <v>Раствор цементно-известковый М50</v>
          </cell>
          <cell r="O100" t="str">
            <v>м3</v>
          </cell>
          <cell r="Y100">
            <v>2.2</v>
          </cell>
          <cell r="AA100">
            <v>0</v>
          </cell>
          <cell r="AB100">
            <v>0</v>
          </cell>
        </row>
        <row r="101">
          <cell r="I101" t="str">
            <v>411-0002</v>
          </cell>
          <cell r="K101" t="str">
            <v>Вода водопроводная</v>
          </cell>
          <cell r="O101" t="str">
            <v>м3</v>
          </cell>
          <cell r="Y101">
            <v>0.35</v>
          </cell>
          <cell r="AA101">
            <v>3.2</v>
          </cell>
          <cell r="AB101">
            <v>0</v>
          </cell>
        </row>
        <row r="102">
          <cell r="I102" t="str">
            <v>999-9900</v>
          </cell>
          <cell r="K102" t="str">
            <v>Строительный мусор</v>
          </cell>
          <cell r="O102" t="str">
            <v>т</v>
          </cell>
          <cell r="Y102">
            <v>3.38</v>
          </cell>
          <cell r="AA102">
            <v>0</v>
          </cell>
          <cell r="AB102">
            <v>0</v>
          </cell>
        </row>
        <row r="103">
          <cell r="I103" t="str">
            <v>1-2.5-73</v>
          </cell>
          <cell r="K103" t="str">
            <v>Затраты труда рабочих-строителей (средний разряд 2.5)</v>
          </cell>
          <cell r="O103" t="str">
            <v>чел.ч</v>
          </cell>
          <cell r="Y103">
            <v>28.88</v>
          </cell>
          <cell r="AA103">
            <v>0</v>
          </cell>
          <cell r="AB103">
            <v>0</v>
          </cell>
        </row>
        <row r="104">
          <cell r="I104" t="str">
            <v>2</v>
          </cell>
          <cell r="K104" t="str">
            <v>Затраты труда машинистов</v>
          </cell>
          <cell r="O104" t="str">
            <v>чел.час</v>
          </cell>
          <cell r="Y104">
            <v>0.17</v>
          </cell>
          <cell r="AA104">
            <v>0</v>
          </cell>
          <cell r="AB104">
            <v>0</v>
          </cell>
        </row>
        <row r="105">
          <cell r="I105" t="str">
            <v>030401</v>
          </cell>
          <cell r="K105" t="str">
            <v>Лебедки электрические, тяговым усилием до 5,79 (0,59) кH (т)</v>
          </cell>
          <cell r="O105" t="str">
            <v>маш.-ч</v>
          </cell>
          <cell r="Y105">
            <v>0.37</v>
          </cell>
          <cell r="AA105">
            <v>0</v>
          </cell>
          <cell r="AB105">
            <v>2.77</v>
          </cell>
        </row>
        <row r="106">
          <cell r="I106" t="str">
            <v>400001</v>
          </cell>
          <cell r="K106" t="str">
            <v>Автомобили бортовые грузоподъемностью до 5 т</v>
          </cell>
          <cell r="O106" t="str">
            <v>маш.-ч</v>
          </cell>
          <cell r="Y106">
            <v>0.17</v>
          </cell>
          <cell r="AA106">
            <v>0</v>
          </cell>
          <cell r="AB106">
            <v>60.77</v>
          </cell>
        </row>
        <row r="107">
          <cell r="I107" t="str">
            <v>402-0012</v>
          </cell>
          <cell r="K107" t="str">
            <v>Раствор готовый кладочный цементно-известковый, марка:25</v>
          </cell>
          <cell r="O107" t="str">
            <v>м3</v>
          </cell>
          <cell r="Y107">
            <v>0.24</v>
          </cell>
          <cell r="AA107">
            <v>343.51</v>
          </cell>
          <cell r="AB107">
            <v>0</v>
          </cell>
        </row>
        <row r="108">
          <cell r="I108" t="str">
            <v>404-0004</v>
          </cell>
          <cell r="K108" t="str">
            <v>Кирпич керамический одинарный, размером 250х120х65 мм, марка:75</v>
          </cell>
          <cell r="O108" t="str">
            <v>1000 шт.</v>
          </cell>
          <cell r="Y108">
            <v>0.41</v>
          </cell>
          <cell r="AA108">
            <v>911.84</v>
          </cell>
          <cell r="AB108">
            <v>0</v>
          </cell>
        </row>
        <row r="109">
          <cell r="I109" t="str">
            <v>1-2.8-73</v>
          </cell>
          <cell r="K109" t="str">
            <v>Затраты труда рабочих-строителей (средний разряд 2.8)</v>
          </cell>
          <cell r="O109" t="str">
            <v>чел.ч</v>
          </cell>
          <cell r="Y109">
            <v>21.1</v>
          </cell>
          <cell r="AA109">
            <v>0</v>
          </cell>
          <cell r="AB109">
            <v>0</v>
          </cell>
        </row>
        <row r="110">
          <cell r="I110" t="str">
            <v>2</v>
          </cell>
          <cell r="K110" t="str">
            <v>Затраты труда машинистов</v>
          </cell>
          <cell r="O110" t="str">
            <v>чел.час</v>
          </cell>
          <cell r="Y110">
            <v>0.15</v>
          </cell>
          <cell r="AA110">
            <v>0</v>
          </cell>
          <cell r="AB110">
            <v>0</v>
          </cell>
        </row>
        <row r="111">
          <cell r="I111" t="str">
            <v>031121</v>
          </cell>
          <cell r="K111" t="str">
            <v>Подъемники мачтовые строительные 0.5 т</v>
          </cell>
          <cell r="O111" t="str">
            <v>маш.-ч</v>
          </cell>
          <cell r="Y111">
            <v>0.1</v>
          </cell>
          <cell r="AA111">
            <v>0</v>
          </cell>
          <cell r="AB111">
            <v>13.25</v>
          </cell>
        </row>
        <row r="112">
          <cell r="I112" t="str">
            <v>400001</v>
          </cell>
          <cell r="K112" t="str">
            <v>Автомобили бортовые грузоподъемностью до 5 т</v>
          </cell>
          <cell r="O112" t="str">
            <v>маш.-ч</v>
          </cell>
          <cell r="Y112">
            <v>0.05</v>
          </cell>
          <cell r="AA112">
            <v>0</v>
          </cell>
          <cell r="AB112">
            <v>60.77</v>
          </cell>
        </row>
        <row r="113">
          <cell r="I113" t="str">
            <v>101-0111</v>
          </cell>
          <cell r="K113" t="str">
            <v>Бумага для шлифовальных шкурок влагопрочная ОВ-120</v>
          </cell>
          <cell r="O113" t="str">
            <v>1000 м2</v>
          </cell>
          <cell r="Y113">
            <v>8E-05</v>
          </cell>
          <cell r="AA113">
            <v>30807.93</v>
          </cell>
          <cell r="AB113">
            <v>0</v>
          </cell>
        </row>
        <row r="114">
          <cell r="I114" t="str">
            <v>101-0488</v>
          </cell>
          <cell r="K114" t="str">
            <v>Купорос медный марки А</v>
          </cell>
          <cell r="O114" t="str">
            <v>т</v>
          </cell>
          <cell r="Y114">
            <v>0.0005</v>
          </cell>
          <cell r="AA114">
            <v>16441.01</v>
          </cell>
          <cell r="AB114">
            <v>0</v>
          </cell>
        </row>
        <row r="115">
          <cell r="I115" t="str">
            <v>101-0620</v>
          </cell>
          <cell r="K115" t="str">
            <v>Мел природный молотый</v>
          </cell>
          <cell r="O115" t="str">
            <v>т</v>
          </cell>
          <cell r="Y115">
            <v>0.0249</v>
          </cell>
          <cell r="AA115">
            <v>1304.8</v>
          </cell>
          <cell r="AB115">
            <v>0</v>
          </cell>
        </row>
        <row r="116">
          <cell r="I116" t="str">
            <v>101-0623</v>
          </cell>
          <cell r="K116" t="str">
            <v>Мыло твердое хозяйственное 72%</v>
          </cell>
          <cell r="O116" t="str">
            <v>шт.</v>
          </cell>
          <cell r="Y116">
            <v>1.8</v>
          </cell>
          <cell r="AA116">
            <v>1.88</v>
          </cell>
          <cell r="AB116">
            <v>0</v>
          </cell>
        </row>
        <row r="117">
          <cell r="I117" t="str">
            <v>101-0639</v>
          </cell>
          <cell r="K117" t="str">
            <v>Пемза шлаковая(щебень пористый из металлургического шлака), марка 600, фракция от 5 до 10 мм</v>
          </cell>
          <cell r="O117" t="str">
            <v>м3</v>
          </cell>
          <cell r="Y117">
            <v>0.0004</v>
          </cell>
          <cell r="AA117">
            <v>109.61</v>
          </cell>
          <cell r="AB117">
            <v>0</v>
          </cell>
        </row>
        <row r="118">
          <cell r="I118" t="str">
            <v>101-1757</v>
          </cell>
          <cell r="K118" t="str">
            <v>Ветошь</v>
          </cell>
          <cell r="O118" t="str">
            <v>кг</v>
          </cell>
          <cell r="Y118">
            <v>0.01</v>
          </cell>
          <cell r="AA118">
            <v>2</v>
          </cell>
          <cell r="AB118">
            <v>0</v>
          </cell>
        </row>
        <row r="119">
          <cell r="I119" t="str">
            <v>101-1815</v>
          </cell>
          <cell r="K119" t="str">
            <v>Краски сухие для внутренних работ</v>
          </cell>
          <cell r="O119" t="str">
            <v>т</v>
          </cell>
          <cell r="Y119">
            <v>0.002</v>
          </cell>
          <cell r="AA119">
            <v>8356.25</v>
          </cell>
          <cell r="AB119">
            <v>0</v>
          </cell>
        </row>
        <row r="120">
          <cell r="I120" t="str">
            <v>101-1840</v>
          </cell>
          <cell r="K120" t="str">
            <v>Клей  малярный жидкий</v>
          </cell>
          <cell r="O120" t="str">
            <v>кг</v>
          </cell>
          <cell r="Y120">
            <v>0.91</v>
          </cell>
          <cell r="AA120">
            <v>7.68</v>
          </cell>
          <cell r="AB120">
            <v>0</v>
          </cell>
        </row>
        <row r="121">
          <cell r="I121" t="str">
            <v>411-0002</v>
          </cell>
          <cell r="K121" t="str">
            <v>Вода водопроводная</v>
          </cell>
          <cell r="O121" t="str">
            <v>м3</v>
          </cell>
          <cell r="Y121">
            <v>0.124</v>
          </cell>
          <cell r="AA121">
            <v>3.2</v>
          </cell>
          <cell r="AB121">
            <v>0</v>
          </cell>
        </row>
        <row r="122">
          <cell r="I122" t="str">
            <v>1-3.1-73</v>
          </cell>
          <cell r="K122" t="str">
            <v>Затраты труда рабочих-строителей (средний разряд 3.1)</v>
          </cell>
          <cell r="O122" t="str">
            <v>чел.ч</v>
          </cell>
          <cell r="Y122">
            <v>75.69</v>
          </cell>
          <cell r="AA122">
            <v>0</v>
          </cell>
          <cell r="AB122">
            <v>0</v>
          </cell>
        </row>
        <row r="123">
          <cell r="I123" t="str">
            <v>2</v>
          </cell>
          <cell r="K123" t="str">
            <v>Затраты труда машинистов</v>
          </cell>
          <cell r="O123" t="str">
            <v>чел.час</v>
          </cell>
          <cell r="Y123">
            <v>0.16</v>
          </cell>
          <cell r="AA123">
            <v>0</v>
          </cell>
          <cell r="AB123">
            <v>0</v>
          </cell>
        </row>
        <row r="124">
          <cell r="I124" t="str">
            <v>031121</v>
          </cell>
          <cell r="K124" t="str">
            <v>Подъемники мачтовые строительные 0.5 т</v>
          </cell>
          <cell r="O124" t="str">
            <v>маш.-ч</v>
          </cell>
          <cell r="Y124">
            <v>0.1</v>
          </cell>
          <cell r="AA124">
            <v>0</v>
          </cell>
          <cell r="AB124">
            <v>13.25</v>
          </cell>
        </row>
        <row r="125">
          <cell r="I125" t="str">
            <v>400001</v>
          </cell>
          <cell r="K125" t="str">
            <v>Автомобили бортовые грузоподъемностью до 5 т</v>
          </cell>
          <cell r="O125" t="str">
            <v>маш.-ч</v>
          </cell>
          <cell r="Y125">
            <v>0.06</v>
          </cell>
          <cell r="AA125">
            <v>0</v>
          </cell>
          <cell r="AB125">
            <v>60.77</v>
          </cell>
        </row>
        <row r="126">
          <cell r="I126" t="str">
            <v>101-0111</v>
          </cell>
          <cell r="K126" t="str">
            <v>Бумага для шлифовальных шкурок влагопрочная ОВ-120</v>
          </cell>
          <cell r="O126" t="str">
            <v>1000 м2</v>
          </cell>
          <cell r="Y126">
            <v>0.0011</v>
          </cell>
          <cell r="AA126">
            <v>30807.93</v>
          </cell>
          <cell r="AB126">
            <v>0</v>
          </cell>
        </row>
        <row r="127">
          <cell r="I127" t="str">
            <v>101-0628</v>
          </cell>
          <cell r="K127" t="str">
            <v>Олифа комбинированная К-3</v>
          </cell>
          <cell r="O127" t="str">
            <v>т</v>
          </cell>
          <cell r="Y127">
            <v>0.0107</v>
          </cell>
          <cell r="AA127">
            <v>22015.32</v>
          </cell>
          <cell r="AB127">
            <v>0</v>
          </cell>
        </row>
        <row r="128">
          <cell r="I128" t="str">
            <v>101-0639</v>
          </cell>
          <cell r="K128" t="str">
            <v>Пемза шлаковая(щебень пористый из металлургического шлака), марка 600, фракция от 5 до 10 мм</v>
          </cell>
          <cell r="O128" t="str">
            <v>м3</v>
          </cell>
          <cell r="Y128">
            <v>0.0024</v>
          </cell>
          <cell r="AA128">
            <v>109.61</v>
          </cell>
          <cell r="AB128">
            <v>0</v>
          </cell>
        </row>
        <row r="129">
          <cell r="I129" t="str">
            <v>101-1712</v>
          </cell>
          <cell r="K129" t="str">
            <v>Шпатлевка клеевая</v>
          </cell>
          <cell r="O129" t="str">
            <v>т</v>
          </cell>
          <cell r="Y129">
            <v>0.0496</v>
          </cell>
          <cell r="AA129">
            <v>11531.67</v>
          </cell>
          <cell r="AB129">
            <v>0</v>
          </cell>
        </row>
        <row r="130">
          <cell r="I130" t="str">
            <v>101-1757</v>
          </cell>
          <cell r="K130" t="str">
            <v>Ветошь</v>
          </cell>
          <cell r="O130" t="str">
            <v>кг</v>
          </cell>
          <cell r="Y130">
            <v>0.18</v>
          </cell>
          <cell r="AA130">
            <v>2</v>
          </cell>
          <cell r="AB130">
            <v>0</v>
          </cell>
        </row>
        <row r="131">
          <cell r="I131" t="str">
            <v>101-9840</v>
          </cell>
          <cell r="K131" t="str">
            <v>Краски масляные готовые к применению для внутренних работ</v>
          </cell>
          <cell r="O131" t="str">
            <v>т</v>
          </cell>
          <cell r="Y131">
            <v>0.0219</v>
          </cell>
          <cell r="AA131">
            <v>15119</v>
          </cell>
          <cell r="AB131">
            <v>0</v>
          </cell>
        </row>
        <row r="132">
          <cell r="I132" t="str">
            <v>1-3.0-73</v>
          </cell>
          <cell r="K132" t="str">
            <v>Затраты труда рабочих-строителей (средний разряд 3.0)</v>
          </cell>
          <cell r="O132" t="str">
            <v>чел.ч</v>
          </cell>
          <cell r="Y132">
            <v>48.59</v>
          </cell>
          <cell r="AA132">
            <v>0</v>
          </cell>
          <cell r="AB132">
            <v>0</v>
          </cell>
        </row>
        <row r="133">
          <cell r="I133" t="str">
            <v>2</v>
          </cell>
          <cell r="K133" t="str">
            <v>Затраты труда машинистов</v>
          </cell>
          <cell r="O133" t="str">
            <v>чел.час</v>
          </cell>
          <cell r="Y133">
            <v>0.79</v>
          </cell>
          <cell r="AA133">
            <v>0</v>
          </cell>
          <cell r="AB133">
            <v>0</v>
          </cell>
        </row>
        <row r="134">
          <cell r="I134" t="str">
            <v>020129</v>
          </cell>
          <cell r="K134" t="str">
            <v>Краны башенные при работе на других видах строительства (кроме монтажа технологического оборудования) 8 т</v>
          </cell>
          <cell r="O134" t="str">
            <v>маш.ч</v>
          </cell>
          <cell r="Y134">
            <v>0.33</v>
          </cell>
          <cell r="AA134">
            <v>0</v>
          </cell>
          <cell r="AB134">
            <v>118.84</v>
          </cell>
        </row>
        <row r="135">
          <cell r="I135" t="str">
            <v>400001</v>
          </cell>
          <cell r="K135" t="str">
            <v>Автомобили бортовые грузоподъемностью до 5 т</v>
          </cell>
          <cell r="O135" t="str">
            <v>маш.-ч</v>
          </cell>
          <cell r="Y135">
            <v>0.46</v>
          </cell>
          <cell r="AA135">
            <v>0</v>
          </cell>
          <cell r="AB135">
            <v>60.77</v>
          </cell>
        </row>
        <row r="136">
          <cell r="I136" t="str">
            <v>101-0244</v>
          </cell>
          <cell r="K136" t="str">
            <v>Замазка  оконная на олифе</v>
          </cell>
          <cell r="O136" t="str">
            <v>т</v>
          </cell>
          <cell r="Y136">
            <v>0.068</v>
          </cell>
          <cell r="AA136">
            <v>27087.31</v>
          </cell>
          <cell r="AB136">
            <v>0</v>
          </cell>
        </row>
        <row r="137">
          <cell r="I137" t="str">
            <v>101-0623</v>
          </cell>
          <cell r="K137" t="str">
            <v>Мыло твердое хозяйственное 72%</v>
          </cell>
          <cell r="O137" t="str">
            <v>шт.</v>
          </cell>
          <cell r="Y137">
            <v>1</v>
          </cell>
          <cell r="AA137">
            <v>1.88</v>
          </cell>
          <cell r="AB137">
            <v>0</v>
          </cell>
        </row>
        <row r="138">
          <cell r="I138" t="str">
            <v>101-0627</v>
          </cell>
          <cell r="K138" t="str">
            <v>Олифа комбинированная К-2</v>
          </cell>
          <cell r="O138" t="str">
            <v>т</v>
          </cell>
          <cell r="Y138">
            <v>0.0022</v>
          </cell>
          <cell r="AA138">
            <v>19863.46</v>
          </cell>
          <cell r="AB138">
            <v>0</v>
          </cell>
        </row>
        <row r="139">
          <cell r="I139" t="str">
            <v>101-1757</v>
          </cell>
          <cell r="K139" t="str">
            <v>Ветошь</v>
          </cell>
          <cell r="O139" t="str">
            <v>кг</v>
          </cell>
          <cell r="Y139">
            <v>0.2</v>
          </cell>
          <cell r="AA139">
            <v>2</v>
          </cell>
          <cell r="AB139">
            <v>0</v>
          </cell>
        </row>
        <row r="140">
          <cell r="I140" t="str">
            <v>101-9883</v>
          </cell>
          <cell r="K140" t="str">
            <v>Стекло оконное</v>
          </cell>
          <cell r="O140" t="str">
            <v>м2</v>
          </cell>
          <cell r="Y140">
            <v>156</v>
          </cell>
          <cell r="AA140">
            <v>24.77</v>
          </cell>
          <cell r="AB140">
            <v>0</v>
          </cell>
        </row>
        <row r="141">
          <cell r="I141" t="str">
            <v>1-3.5-73</v>
          </cell>
          <cell r="K141" t="str">
            <v>Затраты труда рабочих-строителей (средний разряд 3.5)</v>
          </cell>
          <cell r="O141" t="str">
            <v>чел.ч</v>
          </cell>
          <cell r="Y141">
            <v>51.37</v>
          </cell>
          <cell r="AA141">
            <v>0</v>
          </cell>
          <cell r="AB141">
            <v>0</v>
          </cell>
        </row>
        <row r="142">
          <cell r="I142" t="str">
            <v>2</v>
          </cell>
          <cell r="K142" t="str">
            <v>Затраты труда машинистов</v>
          </cell>
          <cell r="O142" t="str">
            <v>чел.час</v>
          </cell>
          <cell r="Y142">
            <v>0.13</v>
          </cell>
          <cell r="AA142">
            <v>0</v>
          </cell>
          <cell r="AB142">
            <v>0</v>
          </cell>
        </row>
        <row r="143">
          <cell r="I143" t="str">
            <v>031121</v>
          </cell>
          <cell r="K143" t="str">
            <v>Подъемники мачтовые строительные 0.5 т</v>
          </cell>
          <cell r="O143" t="str">
            <v>маш.-ч</v>
          </cell>
          <cell r="Y143">
            <v>0.02</v>
          </cell>
          <cell r="AA143">
            <v>0</v>
          </cell>
          <cell r="AB143">
            <v>13.25</v>
          </cell>
        </row>
        <row r="144">
          <cell r="I144" t="str">
            <v>400001</v>
          </cell>
          <cell r="K144" t="str">
            <v>Автомобили бортовые грузоподъемностью до 5 т</v>
          </cell>
          <cell r="O144" t="str">
            <v>маш.-ч</v>
          </cell>
          <cell r="Y144">
            <v>0.11</v>
          </cell>
          <cell r="AA144">
            <v>0</v>
          </cell>
          <cell r="AB144">
            <v>60.77</v>
          </cell>
        </row>
        <row r="145">
          <cell r="I145" t="str">
            <v>101-0435</v>
          </cell>
          <cell r="K145" t="str">
            <v>Краски цветные, готовые к применению для внутренних работ МА-22  бежевая, голубая, светло-серая</v>
          </cell>
          <cell r="O145" t="str">
            <v>т</v>
          </cell>
          <cell r="Y145">
            <v>0.025</v>
          </cell>
          <cell r="AA145">
            <v>19373.21</v>
          </cell>
          <cell r="AB145">
            <v>0</v>
          </cell>
        </row>
        <row r="146">
          <cell r="I146" t="str">
            <v>101-0639</v>
          </cell>
          <cell r="K146" t="str">
            <v>Пемза шлаковая(щебень пористый из металлургического шлака), марка 600, фракция от 5 до 10 мм</v>
          </cell>
          <cell r="O146" t="str">
            <v>м3</v>
          </cell>
          <cell r="Y146">
            <v>0.0024</v>
          </cell>
          <cell r="AA146">
            <v>109.61</v>
          </cell>
          <cell r="AB146">
            <v>0</v>
          </cell>
        </row>
        <row r="147">
          <cell r="I147" t="str">
            <v>101-1596</v>
          </cell>
          <cell r="K147" t="str">
            <v>Шкурка шлифовальная двухслойная с зернистостью 40/25</v>
          </cell>
          <cell r="O147" t="str">
            <v>м2</v>
          </cell>
          <cell r="Y147">
            <v>0.00084</v>
          </cell>
          <cell r="AA147">
            <v>44.7</v>
          </cell>
          <cell r="AB147">
            <v>0</v>
          </cell>
        </row>
        <row r="148">
          <cell r="I148" t="str">
            <v>101-1667</v>
          </cell>
          <cell r="K148" t="str">
            <v>Шпатлевка масляно-клеевая</v>
          </cell>
          <cell r="O148" t="str">
            <v>т</v>
          </cell>
          <cell r="Y148">
            <v>0.054</v>
          </cell>
          <cell r="AA148">
            <v>12387.32</v>
          </cell>
          <cell r="AB148">
            <v>0</v>
          </cell>
        </row>
        <row r="149">
          <cell r="I149" t="str">
            <v>101-1757</v>
          </cell>
          <cell r="K149" t="str">
            <v>Ветошь</v>
          </cell>
          <cell r="O149" t="str">
            <v>кг</v>
          </cell>
          <cell r="Y149">
            <v>0.31</v>
          </cell>
          <cell r="AA149">
            <v>2</v>
          </cell>
          <cell r="AB149">
            <v>0</v>
          </cell>
        </row>
        <row r="150">
          <cell r="I150" t="str">
            <v>101-1824</v>
          </cell>
          <cell r="K150" t="str">
            <v>Олифа  для улучшенной окраски(10% натуральной, 90% комбинированной)</v>
          </cell>
          <cell r="O150" t="str">
            <v>т</v>
          </cell>
          <cell r="Y150">
            <v>0.0116</v>
          </cell>
          <cell r="AA150">
            <v>15336.21</v>
          </cell>
          <cell r="AB150">
            <v>0</v>
          </cell>
        </row>
        <row r="151">
          <cell r="I151" t="str">
            <v>1-3.5-73</v>
          </cell>
          <cell r="K151" t="str">
            <v>Затраты труда рабочих-строителей (средний разряд 3.5)</v>
          </cell>
          <cell r="O151" t="str">
            <v>чел.ч</v>
          </cell>
          <cell r="Y151">
            <v>92.73</v>
          </cell>
          <cell r="AA151">
            <v>0</v>
          </cell>
          <cell r="AB151">
            <v>0</v>
          </cell>
        </row>
        <row r="152">
          <cell r="I152" t="str">
            <v>2</v>
          </cell>
          <cell r="K152" t="str">
            <v>Затраты труда машинистов</v>
          </cell>
          <cell r="O152" t="str">
            <v>чел.час</v>
          </cell>
          <cell r="Y152">
            <v>0.1</v>
          </cell>
          <cell r="AA152">
            <v>0</v>
          </cell>
          <cell r="AB152">
            <v>0</v>
          </cell>
        </row>
        <row r="153">
          <cell r="I153" t="str">
            <v>031121</v>
          </cell>
          <cell r="K153" t="str">
            <v>Подъемники мачтовые строительные 0.5 т</v>
          </cell>
          <cell r="O153" t="str">
            <v>маш.-ч</v>
          </cell>
          <cell r="Y153">
            <v>0.01</v>
          </cell>
          <cell r="AA153">
            <v>0</v>
          </cell>
          <cell r="AB153">
            <v>13.25</v>
          </cell>
        </row>
        <row r="154">
          <cell r="I154" t="str">
            <v>400001</v>
          </cell>
          <cell r="K154" t="str">
            <v>Автомобили бортовые грузоподъемностью до 5 т</v>
          </cell>
          <cell r="O154" t="str">
            <v>маш.-ч</v>
          </cell>
          <cell r="Y154">
            <v>0.09</v>
          </cell>
          <cell r="AA154">
            <v>0</v>
          </cell>
          <cell r="AB154">
            <v>60.77</v>
          </cell>
        </row>
        <row r="155">
          <cell r="I155" t="str">
            <v>101-0435</v>
          </cell>
          <cell r="K155" t="str">
            <v>Краски цветные, готовые к применению для внутренних работ МА-22  бежевая, голубая, светло-серая</v>
          </cell>
          <cell r="O155" t="str">
            <v>т</v>
          </cell>
          <cell r="Y155">
            <v>0.02474</v>
          </cell>
          <cell r="AA155">
            <v>19373.21</v>
          </cell>
          <cell r="AB155">
            <v>0</v>
          </cell>
        </row>
        <row r="156">
          <cell r="I156" t="str">
            <v>101-0639</v>
          </cell>
          <cell r="K156" t="str">
            <v>Пемза шлаковая(щебень пористый из металлургического шлака), марка 600, фракция от 5 до 10 мм</v>
          </cell>
          <cell r="O156" t="str">
            <v>м3</v>
          </cell>
          <cell r="Y156">
            <v>0.0024</v>
          </cell>
          <cell r="AA156">
            <v>109.61</v>
          </cell>
          <cell r="AB156">
            <v>0</v>
          </cell>
        </row>
        <row r="157">
          <cell r="I157" t="str">
            <v>101-1596</v>
          </cell>
          <cell r="K157" t="str">
            <v>Шкурка шлифовальная двухслойная с зернистостью 40/25</v>
          </cell>
          <cell r="O157" t="str">
            <v>м2</v>
          </cell>
          <cell r="Y157">
            <v>0.00084</v>
          </cell>
          <cell r="AA157">
            <v>44.7</v>
          </cell>
          <cell r="AB157">
            <v>0</v>
          </cell>
        </row>
        <row r="158">
          <cell r="I158" t="str">
            <v>101-1667</v>
          </cell>
          <cell r="K158" t="str">
            <v>Шпатлевка масляно-клеевая</v>
          </cell>
          <cell r="O158" t="str">
            <v>т</v>
          </cell>
          <cell r="Y158">
            <v>0.041</v>
          </cell>
          <cell r="AA158">
            <v>12387.32</v>
          </cell>
          <cell r="AB158">
            <v>0</v>
          </cell>
        </row>
        <row r="159">
          <cell r="I159" t="str">
            <v>101-1757</v>
          </cell>
          <cell r="K159" t="str">
            <v>Ветошь</v>
          </cell>
          <cell r="O159" t="str">
            <v>кг</v>
          </cell>
          <cell r="Y159">
            <v>0.31</v>
          </cell>
          <cell r="AA159">
            <v>2</v>
          </cell>
          <cell r="AB159">
            <v>0</v>
          </cell>
        </row>
        <row r="160">
          <cell r="I160" t="str">
            <v>101-1824</v>
          </cell>
          <cell r="K160" t="str">
            <v>Олифа  для улучшенной окраски(10% натуральной, 90% комбинированной)</v>
          </cell>
          <cell r="O160" t="str">
            <v>т</v>
          </cell>
          <cell r="Y160">
            <v>0.0025</v>
          </cell>
          <cell r="AA160">
            <v>15336.21</v>
          </cell>
          <cell r="AB160">
            <v>0</v>
          </cell>
        </row>
        <row r="161">
          <cell r="I161" t="str">
            <v>1-2.4-73</v>
          </cell>
          <cell r="K161" t="str">
            <v>Затраты труда рабочих-строителей (средний разряд 2.4)</v>
          </cell>
          <cell r="O161" t="str">
            <v>чел.ч</v>
          </cell>
          <cell r="Y161">
            <v>80.6</v>
          </cell>
          <cell r="AA161">
            <v>0</v>
          </cell>
          <cell r="AB161">
            <v>0</v>
          </cell>
        </row>
        <row r="162">
          <cell r="I162" t="str">
            <v>2</v>
          </cell>
          <cell r="K162" t="str">
            <v>Затраты труда машинистов</v>
          </cell>
          <cell r="O162" t="str">
            <v>чел.час</v>
          </cell>
          <cell r="Y162">
            <v>0.01</v>
          </cell>
          <cell r="AA162">
            <v>0</v>
          </cell>
          <cell r="AB162">
            <v>0</v>
          </cell>
        </row>
        <row r="163">
          <cell r="I163" t="str">
            <v>400001</v>
          </cell>
          <cell r="K163" t="str">
            <v>Автомобили бортовые грузоподъемностью до 5 т</v>
          </cell>
          <cell r="O163" t="str">
            <v>маш.-ч</v>
          </cell>
          <cell r="Y163">
            <v>0.01</v>
          </cell>
          <cell r="AA163">
            <v>0</v>
          </cell>
          <cell r="AB163">
            <v>60.77</v>
          </cell>
        </row>
        <row r="164">
          <cell r="I164" t="str">
            <v>101-0628</v>
          </cell>
          <cell r="K164" t="str">
            <v>Олифа комбинированная К-3</v>
          </cell>
          <cell r="O164" t="str">
            <v>т</v>
          </cell>
          <cell r="Y164">
            <v>0.009</v>
          </cell>
          <cell r="AA164">
            <v>22015.32</v>
          </cell>
          <cell r="AB164">
            <v>0</v>
          </cell>
        </row>
        <row r="165">
          <cell r="I165" t="str">
            <v>101-1757</v>
          </cell>
          <cell r="K165" t="str">
            <v>Ветошь</v>
          </cell>
          <cell r="O165" t="str">
            <v>кг</v>
          </cell>
          <cell r="Y165">
            <v>0.1</v>
          </cell>
          <cell r="AA165">
            <v>2</v>
          </cell>
          <cell r="AB165">
            <v>0</v>
          </cell>
        </row>
        <row r="166">
          <cell r="I166" t="str">
            <v>101-9840</v>
          </cell>
          <cell r="K166" t="str">
            <v>Краски масляные готовые к применению для внутренних работ</v>
          </cell>
          <cell r="O166" t="str">
            <v>т</v>
          </cell>
          <cell r="Y166">
            <v>0.0161</v>
          </cell>
          <cell r="AA166">
            <v>15119</v>
          </cell>
          <cell r="AB166">
            <v>0</v>
          </cell>
        </row>
        <row r="167">
          <cell r="I167" t="str">
            <v>1-3.1-73</v>
          </cell>
          <cell r="K167" t="str">
            <v>Затраты труда рабочих-строителей (средний разряд 3.1)</v>
          </cell>
          <cell r="O167" t="str">
            <v>чел.ч</v>
          </cell>
          <cell r="Y167">
            <v>140.7</v>
          </cell>
          <cell r="AA167">
            <v>0</v>
          </cell>
          <cell r="AB167">
            <v>0</v>
          </cell>
        </row>
        <row r="168">
          <cell r="I168" t="str">
            <v>2</v>
          </cell>
          <cell r="K168" t="str">
            <v>Затраты труда машинистов</v>
          </cell>
          <cell r="O168" t="str">
            <v>чел.час</v>
          </cell>
          <cell r="Y168">
            <v>0.16</v>
          </cell>
          <cell r="AA168">
            <v>0</v>
          </cell>
          <cell r="AB168">
            <v>0</v>
          </cell>
        </row>
        <row r="169">
          <cell r="I169" t="str">
            <v>031121</v>
          </cell>
          <cell r="K169" t="str">
            <v>Подъемники мачтовые строительные 0.5 т</v>
          </cell>
          <cell r="O169" t="str">
            <v>маш.-ч</v>
          </cell>
          <cell r="Y169">
            <v>0.1</v>
          </cell>
          <cell r="AA169">
            <v>0</v>
          </cell>
          <cell r="AB169">
            <v>13.25</v>
          </cell>
        </row>
        <row r="170">
          <cell r="I170" t="str">
            <v>400001</v>
          </cell>
          <cell r="K170" t="str">
            <v>Автомобили бортовые грузоподъемностью до 5 т</v>
          </cell>
          <cell r="O170" t="str">
            <v>маш.-ч</v>
          </cell>
          <cell r="Y170">
            <v>0.06</v>
          </cell>
          <cell r="AA170">
            <v>0</v>
          </cell>
          <cell r="AB170">
            <v>60.77</v>
          </cell>
        </row>
        <row r="171">
          <cell r="I171" t="str">
            <v>101-0111</v>
          </cell>
          <cell r="K171" t="str">
            <v>Бумага для шлифовальных шкурок влагопрочная ОВ-120</v>
          </cell>
          <cell r="O171" t="str">
            <v>1000 м2</v>
          </cell>
          <cell r="Y171">
            <v>0.0011</v>
          </cell>
          <cell r="AA171">
            <v>30807.93</v>
          </cell>
          <cell r="AB171">
            <v>0</v>
          </cell>
        </row>
        <row r="172">
          <cell r="I172" t="str">
            <v>101-0628</v>
          </cell>
          <cell r="K172" t="str">
            <v>Олифа комбинированная К-3</v>
          </cell>
          <cell r="O172" t="str">
            <v>т</v>
          </cell>
          <cell r="Y172">
            <v>0.0087</v>
          </cell>
          <cell r="AA172">
            <v>22015.32</v>
          </cell>
          <cell r="AB172">
            <v>0</v>
          </cell>
        </row>
        <row r="173">
          <cell r="I173" t="str">
            <v>101-0639</v>
          </cell>
          <cell r="K173" t="str">
            <v>Пемза шлаковая(щебень пористый из металлургического шлака), марка 600, фракция от 5 до 10 мм</v>
          </cell>
          <cell r="O173" t="str">
            <v>м3</v>
          </cell>
          <cell r="Y173">
            <v>0.0024</v>
          </cell>
          <cell r="AA173">
            <v>109.61</v>
          </cell>
          <cell r="AB173">
            <v>0</v>
          </cell>
        </row>
        <row r="174">
          <cell r="I174" t="str">
            <v>101-1712</v>
          </cell>
          <cell r="K174" t="str">
            <v>Шпатлевка клеевая</v>
          </cell>
          <cell r="O174" t="str">
            <v>т</v>
          </cell>
          <cell r="Y174">
            <v>0.0441</v>
          </cell>
          <cell r="AA174">
            <v>11531.67</v>
          </cell>
          <cell r="AB174">
            <v>0</v>
          </cell>
        </row>
        <row r="175">
          <cell r="I175" t="str">
            <v>101-1757</v>
          </cell>
          <cell r="K175" t="str">
            <v>Ветошь</v>
          </cell>
          <cell r="O175" t="str">
            <v>кг</v>
          </cell>
          <cell r="Y175">
            <v>0.18</v>
          </cell>
          <cell r="AA175">
            <v>2</v>
          </cell>
          <cell r="AB175">
            <v>0</v>
          </cell>
        </row>
        <row r="176">
          <cell r="I176" t="str">
            <v>101-9840</v>
          </cell>
          <cell r="K176" t="str">
            <v>Краски масляные готовые к применению для внутренних работ</v>
          </cell>
          <cell r="O176" t="str">
            <v>т</v>
          </cell>
          <cell r="Y176">
            <v>0.0231</v>
          </cell>
          <cell r="AA176">
            <v>15119</v>
          </cell>
          <cell r="AB176">
            <v>0</v>
          </cell>
        </row>
        <row r="177">
          <cell r="I177" t="str">
            <v>1-3.5-73</v>
          </cell>
          <cell r="K177" t="str">
            <v>Затраты труда рабочих-строителей (средний разряд 3.5)</v>
          </cell>
          <cell r="O177" t="str">
            <v>чел.ч</v>
          </cell>
          <cell r="Y177">
            <v>138.6</v>
          </cell>
          <cell r="AA177">
            <v>0</v>
          </cell>
          <cell r="AB177">
            <v>0</v>
          </cell>
        </row>
        <row r="178">
          <cell r="I178" t="str">
            <v>2</v>
          </cell>
          <cell r="K178" t="str">
            <v>Затраты труда машинистов</v>
          </cell>
          <cell r="O178" t="str">
            <v>чел.час</v>
          </cell>
          <cell r="Y178">
            <v>0.1</v>
          </cell>
          <cell r="AA178">
            <v>0</v>
          </cell>
          <cell r="AB178">
            <v>0</v>
          </cell>
        </row>
        <row r="179">
          <cell r="I179" t="str">
            <v>031121</v>
          </cell>
          <cell r="K179" t="str">
            <v>Подъемники мачтовые строительные 0.5 т</v>
          </cell>
          <cell r="O179" t="str">
            <v>маш.-ч</v>
          </cell>
          <cell r="Y179">
            <v>0.01</v>
          </cell>
          <cell r="AA179">
            <v>0</v>
          </cell>
          <cell r="AB179">
            <v>13.25</v>
          </cell>
        </row>
        <row r="180">
          <cell r="I180" t="str">
            <v>400001</v>
          </cell>
          <cell r="K180" t="str">
            <v>Автомобили бортовые грузоподъемностью до 5 т</v>
          </cell>
          <cell r="O180" t="str">
            <v>маш.-ч</v>
          </cell>
          <cell r="Y180">
            <v>0.09</v>
          </cell>
          <cell r="AA180">
            <v>0</v>
          </cell>
          <cell r="AB180">
            <v>60.77</v>
          </cell>
        </row>
        <row r="181">
          <cell r="I181" t="str">
            <v>101-0435</v>
          </cell>
          <cell r="K181" t="str">
            <v>Краски цветные, готовые к применению для внутренних работ МА-22  бежевая, голубая, светло-серая</v>
          </cell>
          <cell r="O181" t="str">
            <v>т</v>
          </cell>
          <cell r="Y181">
            <v>0.02544</v>
          </cell>
          <cell r="AA181">
            <v>19373.21</v>
          </cell>
          <cell r="AB181">
            <v>0</v>
          </cell>
        </row>
        <row r="182">
          <cell r="I182" t="str">
            <v>101-0639</v>
          </cell>
          <cell r="K182" t="str">
            <v>Пемза шлаковая(щебень пористый из металлургического шлака), марка 600, фракция от 5 до 10 мм</v>
          </cell>
          <cell r="O182" t="str">
            <v>м3</v>
          </cell>
          <cell r="Y182">
            <v>0.0024</v>
          </cell>
          <cell r="AA182">
            <v>109.61</v>
          </cell>
          <cell r="AB182">
            <v>0</v>
          </cell>
        </row>
        <row r="183">
          <cell r="I183" t="str">
            <v>101-1596</v>
          </cell>
          <cell r="K183" t="str">
            <v>Шкурка шлифовальная двухслойная с зернистостью 40/25</v>
          </cell>
          <cell r="O183" t="str">
            <v>м2</v>
          </cell>
          <cell r="Y183">
            <v>0.00084</v>
          </cell>
          <cell r="AA183">
            <v>44.7</v>
          </cell>
          <cell r="AB183">
            <v>0</v>
          </cell>
        </row>
        <row r="184">
          <cell r="I184" t="str">
            <v>101-1667</v>
          </cell>
          <cell r="K184" t="str">
            <v>Шпатлевка масляно-клеевая</v>
          </cell>
          <cell r="O184" t="str">
            <v>т</v>
          </cell>
          <cell r="Y184">
            <v>0.039</v>
          </cell>
          <cell r="AA184">
            <v>12387.32</v>
          </cell>
          <cell r="AB184">
            <v>0</v>
          </cell>
        </row>
        <row r="185">
          <cell r="I185" t="str">
            <v>101-1757</v>
          </cell>
          <cell r="K185" t="str">
            <v>Ветошь</v>
          </cell>
          <cell r="O185" t="str">
            <v>кг</v>
          </cell>
          <cell r="Y185">
            <v>0.31</v>
          </cell>
          <cell r="AA185">
            <v>2</v>
          </cell>
          <cell r="AB185">
            <v>0</v>
          </cell>
        </row>
        <row r="186">
          <cell r="I186" t="str">
            <v>101-1824</v>
          </cell>
          <cell r="K186" t="str">
            <v>Олифа  для улучшенной окраски(10% натуральной, 90% комбинированной)</v>
          </cell>
          <cell r="O186" t="str">
            <v>т</v>
          </cell>
          <cell r="Y186">
            <v>0.0021</v>
          </cell>
          <cell r="AA186">
            <v>15336.21</v>
          </cell>
          <cell r="AB186">
            <v>0</v>
          </cell>
        </row>
        <row r="187">
          <cell r="I187" t="str">
            <v>1-3.6-73</v>
          </cell>
          <cell r="K187" t="str">
            <v>Затраты труда рабочих-строителей (средний разряд 3.6)</v>
          </cell>
          <cell r="O187" t="str">
            <v>чел.ч</v>
          </cell>
          <cell r="Y187">
            <v>50.15</v>
          </cell>
          <cell r="AA187">
            <v>0</v>
          </cell>
          <cell r="AB187">
            <v>0</v>
          </cell>
        </row>
        <row r="188">
          <cell r="I188" t="str">
            <v>2</v>
          </cell>
          <cell r="K188" t="str">
            <v>Затраты труда машинистов</v>
          </cell>
          <cell r="O188" t="str">
            <v>чел.час</v>
          </cell>
          <cell r="Y188">
            <v>0.87</v>
          </cell>
          <cell r="AA188">
            <v>0</v>
          </cell>
          <cell r="AB188">
            <v>0</v>
          </cell>
        </row>
        <row r="189">
          <cell r="I189" t="str">
            <v>031121</v>
          </cell>
          <cell r="K189" t="str">
            <v>Подъемники мачтовые строительные 0.5 т</v>
          </cell>
          <cell r="O189" t="str">
            <v>маш.-ч</v>
          </cell>
          <cell r="Y189">
            <v>0.11</v>
          </cell>
          <cell r="AA189">
            <v>0</v>
          </cell>
          <cell r="AB189">
            <v>13.25</v>
          </cell>
        </row>
        <row r="190">
          <cell r="I190" t="str">
            <v>330206</v>
          </cell>
          <cell r="K190" t="str">
            <v>Дрели электрические</v>
          </cell>
          <cell r="O190" t="str">
            <v>маш.-ч</v>
          </cell>
          <cell r="Y190">
            <v>14.59</v>
          </cell>
          <cell r="AA190">
            <v>0</v>
          </cell>
          <cell r="AB190">
            <v>2.95</v>
          </cell>
        </row>
        <row r="191">
          <cell r="I191" t="str">
            <v>330208</v>
          </cell>
          <cell r="K191" t="str">
            <v>Шуруповерты строительно-монтажные</v>
          </cell>
          <cell r="O191" t="str">
            <v>маш.-ч</v>
          </cell>
          <cell r="Y191">
            <v>0.14</v>
          </cell>
          <cell r="AA191">
            <v>0</v>
          </cell>
          <cell r="AB191">
            <v>1.36</v>
          </cell>
        </row>
        <row r="192">
          <cell r="I192" t="str">
            <v>331531</v>
          </cell>
          <cell r="K192" t="str">
            <v>Пилы дисковые электрические</v>
          </cell>
          <cell r="O192" t="str">
            <v>маш.ч</v>
          </cell>
          <cell r="Y192">
            <v>0.26</v>
          </cell>
          <cell r="AA192">
            <v>0</v>
          </cell>
          <cell r="AB192">
            <v>0.15</v>
          </cell>
        </row>
        <row r="193">
          <cell r="I193" t="str">
            <v>400001</v>
          </cell>
          <cell r="K193" t="str">
            <v>Автомобили бортовые грузоподъемностью до 5 т</v>
          </cell>
          <cell r="O193" t="str">
            <v>маш.-ч</v>
          </cell>
          <cell r="Y193">
            <v>0.76</v>
          </cell>
          <cell r="AA193">
            <v>0</v>
          </cell>
          <cell r="AB193">
            <v>60.77</v>
          </cell>
        </row>
        <row r="194">
          <cell r="I194" t="str">
            <v>101-1484</v>
          </cell>
          <cell r="K194" t="str">
            <v>Шурупы с полукруглой головкой  8х100 мм</v>
          </cell>
          <cell r="O194" t="str">
            <v>т</v>
          </cell>
          <cell r="Y194">
            <v>9E-05</v>
          </cell>
          <cell r="AA194">
            <v>9135.92</v>
          </cell>
          <cell r="AB194">
            <v>0</v>
          </cell>
        </row>
        <row r="195">
          <cell r="I195" t="str">
            <v>101-1596</v>
          </cell>
          <cell r="K195" t="str">
            <v>Шкурка шлифовальная двухслойная с зернистостью 40/25</v>
          </cell>
          <cell r="O195" t="str">
            <v>м2</v>
          </cell>
          <cell r="Y195">
            <v>0.0005</v>
          </cell>
          <cell r="AA195">
            <v>44.7</v>
          </cell>
          <cell r="AB195">
            <v>0</v>
          </cell>
        </row>
        <row r="196">
          <cell r="I196" t="str">
            <v>101-1757</v>
          </cell>
          <cell r="K196" t="str">
            <v>Ветошь</v>
          </cell>
          <cell r="O196" t="str">
            <v>кг</v>
          </cell>
          <cell r="Y196">
            <v>0.25</v>
          </cell>
          <cell r="AA196">
            <v>2</v>
          </cell>
          <cell r="AB196">
            <v>0</v>
          </cell>
        </row>
        <row r="197">
          <cell r="I197" t="str">
            <v>101-1777</v>
          </cell>
          <cell r="K197" t="str">
            <v>Паста антисептическая</v>
          </cell>
          <cell r="O197" t="str">
            <v>т</v>
          </cell>
          <cell r="Y197">
            <v>0.00326</v>
          </cell>
          <cell r="AA197">
            <v>15160.56</v>
          </cell>
          <cell r="AB197">
            <v>0</v>
          </cell>
        </row>
        <row r="198">
          <cell r="I198" t="str">
            <v>101-1805</v>
          </cell>
          <cell r="K198" t="str">
            <v>Гвозди строительные</v>
          </cell>
          <cell r="O198" t="str">
            <v>т</v>
          </cell>
          <cell r="Y198">
            <v>0.00011</v>
          </cell>
          <cell r="AA198">
            <v>7696.95</v>
          </cell>
          <cell r="AB198">
            <v>0</v>
          </cell>
        </row>
        <row r="199">
          <cell r="I199" t="str">
            <v>101-1862</v>
          </cell>
          <cell r="K199" t="str">
            <v>Пластики бумажно-слоистые с одной декоративной стороной толщиной 2 мм</v>
          </cell>
          <cell r="O199" t="str">
            <v>1000 м2</v>
          </cell>
          <cell r="Y199">
            <v>0.1014</v>
          </cell>
          <cell r="AA199">
            <v>67243.79</v>
          </cell>
          <cell r="AB199">
            <v>0</v>
          </cell>
        </row>
        <row r="200">
          <cell r="I200" t="str">
            <v>101-9156</v>
          </cell>
          <cell r="K200" t="str">
            <v>Раскладки поливинилхлоридные горизонтальные</v>
          </cell>
          <cell r="O200" t="str">
            <v>м</v>
          </cell>
          <cell r="Y200">
            <v>88.21</v>
          </cell>
          <cell r="AA200">
            <v>5.89</v>
          </cell>
          <cell r="AB200">
            <v>0</v>
          </cell>
        </row>
        <row r="201">
          <cell r="I201" t="str">
            <v>101-9157</v>
          </cell>
          <cell r="K201" t="str">
            <v>Раскладки поливинилхлоридные вертикальные</v>
          </cell>
          <cell r="O201" t="str">
            <v>м</v>
          </cell>
          <cell r="Y201">
            <v>40.4</v>
          </cell>
          <cell r="AA201">
            <v>6.47</v>
          </cell>
          <cell r="AB201">
            <v>0</v>
          </cell>
        </row>
        <row r="202">
          <cell r="I202" t="str">
            <v>102-0026</v>
          </cell>
          <cell r="K202" t="str">
            <v>Пиломатериалы хвойных пород.Бруски обрезные длиной 4-6.5 м, шириной 75-150 мм, толщиной 40-75 мм   IV сорта</v>
          </cell>
          <cell r="O202" t="str">
            <v>м3</v>
          </cell>
          <cell r="Y202">
            <v>0.005</v>
          </cell>
          <cell r="AA202">
            <v>902.08</v>
          </cell>
          <cell r="AB202">
            <v>0</v>
          </cell>
        </row>
        <row r="203">
          <cell r="I203" t="str">
            <v>113-0273</v>
          </cell>
          <cell r="K203" t="str">
            <v>Эпоксидный клей</v>
          </cell>
          <cell r="O203" t="str">
            <v>т</v>
          </cell>
          <cell r="Y203">
            <v>0.00036</v>
          </cell>
          <cell r="AA203">
            <v>84803.39</v>
          </cell>
          <cell r="AB203">
            <v>0</v>
          </cell>
        </row>
        <row r="204">
          <cell r="I204" t="str">
            <v>203-9007</v>
          </cell>
          <cell r="K204" t="str">
            <v>Рейки деревянные</v>
          </cell>
          <cell r="O204" t="str">
            <v>м3</v>
          </cell>
          <cell r="Y204">
            <v>0.03</v>
          </cell>
          <cell r="AA204">
            <v>3082.08</v>
          </cell>
          <cell r="AB204">
            <v>0</v>
          </cell>
        </row>
        <row r="205">
          <cell r="I205" t="str">
            <v>1-2.4-73</v>
          </cell>
          <cell r="K205" t="str">
            <v>Затраты труда рабочих-строителей (средний разряд 2.4)</v>
          </cell>
          <cell r="O205" t="str">
            <v>чел.ч</v>
          </cell>
          <cell r="Y205">
            <v>103.91</v>
          </cell>
          <cell r="AA205">
            <v>0</v>
          </cell>
          <cell r="AB205">
            <v>0</v>
          </cell>
        </row>
        <row r="206">
          <cell r="I206" t="str">
            <v>2</v>
          </cell>
          <cell r="K206" t="str">
            <v>Затраты труда машинистов</v>
          </cell>
          <cell r="O206" t="str">
            <v>чел.час</v>
          </cell>
          <cell r="Y206">
            <v>7.74</v>
          </cell>
          <cell r="AA206">
            <v>0</v>
          </cell>
          <cell r="AB206">
            <v>0</v>
          </cell>
        </row>
        <row r="207">
          <cell r="I207" t="str">
            <v>031121</v>
          </cell>
          <cell r="K207" t="str">
            <v>Подъемники мачтовые строительные 0.5 т</v>
          </cell>
          <cell r="O207" t="str">
            <v>маш.-ч</v>
          </cell>
          <cell r="Y207">
            <v>7.74</v>
          </cell>
          <cell r="AA207">
            <v>0</v>
          </cell>
          <cell r="AB207">
            <v>13.25</v>
          </cell>
        </row>
        <row r="208">
          <cell r="I208" t="str">
            <v>1-3.6-73</v>
          </cell>
          <cell r="K208" t="str">
            <v>Затраты труда рабочих-строителей (средний разряд 3.6)</v>
          </cell>
          <cell r="O208" t="str">
            <v>чел.ч</v>
          </cell>
          <cell r="Y208">
            <v>104.28</v>
          </cell>
          <cell r="AA208">
            <v>0</v>
          </cell>
          <cell r="AB208">
            <v>0</v>
          </cell>
        </row>
        <row r="209">
          <cell r="I209" t="str">
            <v>2</v>
          </cell>
          <cell r="K209" t="str">
            <v>Затраты труда машинистов</v>
          </cell>
          <cell r="O209" t="str">
            <v>чел.час</v>
          </cell>
          <cell r="Y209">
            <v>13.34</v>
          </cell>
          <cell r="AA209">
            <v>0</v>
          </cell>
          <cell r="AB209">
            <v>0</v>
          </cell>
        </row>
        <row r="210">
          <cell r="I210" t="str">
            <v>020129</v>
          </cell>
          <cell r="K210" t="str">
            <v>Краны башенные при работе на других видах строительства (кроме монтажа технологического оборудования) 8 т</v>
          </cell>
          <cell r="O210" t="str">
            <v>маш.ч</v>
          </cell>
          <cell r="Y210">
            <v>9.69</v>
          </cell>
          <cell r="AA210">
            <v>0</v>
          </cell>
          <cell r="AB210">
            <v>118.84</v>
          </cell>
        </row>
        <row r="211">
          <cell r="I211" t="str">
            <v>021141</v>
          </cell>
          <cell r="K211" t="str">
            <v>Краны на автомобильном ходу при работе на других видах строительства (кроме магистральных трубопроводов) 10 т</v>
          </cell>
          <cell r="O211" t="str">
            <v>маш.-ч</v>
          </cell>
          <cell r="Y211">
            <v>1.66</v>
          </cell>
          <cell r="AA211">
            <v>0</v>
          </cell>
          <cell r="AB211">
            <v>123.73</v>
          </cell>
        </row>
        <row r="212">
          <cell r="I212" t="str">
            <v>121011</v>
          </cell>
          <cell r="K212" t="str">
            <v>Котлы битумные передвижные 400 л</v>
          </cell>
          <cell r="O212" t="str">
            <v>маш.ч</v>
          </cell>
          <cell r="Y212">
            <v>1.79</v>
          </cell>
          <cell r="AA212">
            <v>0</v>
          </cell>
          <cell r="AB212">
            <v>18.05</v>
          </cell>
        </row>
        <row r="213">
          <cell r="I213" t="str">
            <v>400001</v>
          </cell>
          <cell r="K213" t="str">
            <v>Автомобили бортовые грузоподъемностью до 5 т</v>
          </cell>
          <cell r="O213" t="str">
            <v>маш.-ч</v>
          </cell>
          <cell r="Y213">
            <v>1.99</v>
          </cell>
          <cell r="AA213">
            <v>0</v>
          </cell>
          <cell r="AB213">
            <v>60.77</v>
          </cell>
        </row>
        <row r="214">
          <cell r="I214" t="str">
            <v>101-0195</v>
          </cell>
          <cell r="K214" t="str">
            <v>Гвозди толевые круглые  3.0х40 мм</v>
          </cell>
          <cell r="O214" t="str">
            <v>т</v>
          </cell>
          <cell r="Y214">
            <v>0.0021</v>
          </cell>
          <cell r="AA214">
            <v>11622.17</v>
          </cell>
          <cell r="AB214">
            <v>0</v>
          </cell>
        </row>
        <row r="215">
          <cell r="I215" t="str">
            <v>101-0219</v>
          </cell>
          <cell r="K215" t="str">
            <v>Гипсовые вяжущие Г-3</v>
          </cell>
          <cell r="O215" t="str">
            <v>т</v>
          </cell>
          <cell r="Y215">
            <v>0.016</v>
          </cell>
          <cell r="AA215">
            <v>465.96</v>
          </cell>
          <cell r="AB215">
            <v>0</v>
          </cell>
        </row>
        <row r="216">
          <cell r="I216" t="str">
            <v>101-1591</v>
          </cell>
          <cell r="K216" t="str">
            <v>Смола  каменноугольная для дорожного строительства</v>
          </cell>
          <cell r="O216" t="str">
            <v>т</v>
          </cell>
          <cell r="Y216">
            <v>0.0236</v>
          </cell>
          <cell r="AA216">
            <v>1685.85</v>
          </cell>
          <cell r="AB216">
            <v>0</v>
          </cell>
        </row>
        <row r="217">
          <cell r="I217" t="str">
            <v>101-1705</v>
          </cell>
          <cell r="K217" t="str">
            <v>Пакля пропитанная</v>
          </cell>
          <cell r="O217" t="str">
            <v>кг</v>
          </cell>
          <cell r="Y217">
            <v>108</v>
          </cell>
          <cell r="AA217">
            <v>13.37</v>
          </cell>
          <cell r="AB217">
            <v>0</v>
          </cell>
        </row>
        <row r="218">
          <cell r="I218" t="str">
            <v>101-1742</v>
          </cell>
          <cell r="K218" t="str">
            <v>Толь с крупнозернистой посыпкой гидроизоляционный марки ТГ-350</v>
          </cell>
          <cell r="O218" t="str">
            <v>м2</v>
          </cell>
          <cell r="Y218">
            <v>89</v>
          </cell>
          <cell r="AA218">
            <v>6.05</v>
          </cell>
          <cell r="AB218">
            <v>0</v>
          </cell>
        </row>
        <row r="219">
          <cell r="I219" t="str">
            <v>101-1805</v>
          </cell>
          <cell r="K219" t="str">
            <v>Гвозди строительные</v>
          </cell>
          <cell r="O219" t="str">
            <v>т</v>
          </cell>
          <cell r="Y219">
            <v>0.00413</v>
          </cell>
          <cell r="AA219">
            <v>7696.95</v>
          </cell>
          <cell r="AB219">
            <v>0</v>
          </cell>
        </row>
        <row r="220">
          <cell r="I220" t="str">
            <v>101-9185</v>
          </cell>
          <cell r="K220" t="str">
            <v>Ерши металлические</v>
          </cell>
          <cell r="O220" t="str">
            <v>кг</v>
          </cell>
          <cell r="Y220">
            <v>37.5</v>
          </cell>
          <cell r="AA220">
            <v>16.86</v>
          </cell>
          <cell r="AB220">
            <v>0</v>
          </cell>
        </row>
        <row r="221">
          <cell r="I221" t="str">
            <v>101-9411</v>
          </cell>
          <cell r="K221" t="str">
            <v>Скобяные изделия</v>
          </cell>
          <cell r="O221" t="str">
            <v>компл.</v>
          </cell>
          <cell r="Y221">
            <v>50.847458</v>
          </cell>
          <cell r="AA221">
            <v>0</v>
          </cell>
          <cell r="AB221">
            <v>0</v>
          </cell>
        </row>
        <row r="222">
          <cell r="I222" t="str">
            <v>102-0053</v>
          </cell>
          <cell r="K222" t="str">
            <v>Пиломатериалы хвойных пород.Доски обрезные длиной 4-6.5 м, шириной 75-150 мм, толщиной 25 мм   III сорта</v>
          </cell>
          <cell r="O222" t="str">
            <v>м3</v>
          </cell>
          <cell r="Y222">
            <v>0.08</v>
          </cell>
          <cell r="AA222">
            <v>1145.62</v>
          </cell>
          <cell r="AB222">
            <v>0</v>
          </cell>
        </row>
        <row r="223">
          <cell r="I223" t="str">
            <v>203-0198</v>
          </cell>
          <cell r="K223" t="str">
            <v>Блоки дверные глухие и под остекление с мелкопустотным(решетчатым)заполнением полотен, оклеенных твердыми древесноволокнистыми плитами однопольные с полотном глухим:ДГ 21-7 пл.1,39 м2; ДГ 21-8 пл.1,59 м2</v>
          </cell>
          <cell r="O223" t="str">
            <v>м2</v>
          </cell>
          <cell r="Y223">
            <v>100</v>
          </cell>
          <cell r="AA223">
            <v>190.96</v>
          </cell>
          <cell r="AB223">
            <v>0</v>
          </cell>
        </row>
        <row r="224">
          <cell r="I224" t="str">
            <v>402-0087</v>
          </cell>
          <cell r="K224" t="str">
            <v>Раствор готовый отделочный тяжелый, известковый:1:2.0</v>
          </cell>
          <cell r="O224" t="str">
            <v>м3</v>
          </cell>
          <cell r="Y224">
            <v>0.105</v>
          </cell>
          <cell r="AA224">
            <v>367.3</v>
          </cell>
          <cell r="AB224">
            <v>0</v>
          </cell>
        </row>
        <row r="225">
          <cell r="I225" t="str">
            <v>1-3.1-73</v>
          </cell>
          <cell r="K225" t="str">
            <v>Затраты труда рабочих-строителей (средний разряд 3.1)</v>
          </cell>
          <cell r="O225" t="str">
            <v>чел.ч</v>
          </cell>
          <cell r="Y225">
            <v>102.7</v>
          </cell>
          <cell r="AA225">
            <v>0</v>
          </cell>
          <cell r="AB225">
            <v>0</v>
          </cell>
        </row>
        <row r="226">
          <cell r="I226" t="str">
            <v>2</v>
          </cell>
          <cell r="K226" t="str">
            <v>Затраты труда машинистов</v>
          </cell>
          <cell r="O226" t="str">
            <v>чел.час</v>
          </cell>
          <cell r="Y226">
            <v>0.16</v>
          </cell>
          <cell r="AA226">
            <v>0</v>
          </cell>
          <cell r="AB226">
            <v>0</v>
          </cell>
        </row>
        <row r="227">
          <cell r="I227" t="str">
            <v>031121</v>
          </cell>
          <cell r="K227" t="str">
            <v>Подъемники мачтовые строительные 0.5 т</v>
          </cell>
          <cell r="O227" t="str">
            <v>маш.-ч</v>
          </cell>
          <cell r="Y227">
            <v>0.1</v>
          </cell>
          <cell r="AA227">
            <v>0</v>
          </cell>
          <cell r="AB227">
            <v>13.25</v>
          </cell>
        </row>
        <row r="228">
          <cell r="I228" t="str">
            <v>400001</v>
          </cell>
          <cell r="K228" t="str">
            <v>Автомобили бортовые грузоподъемностью до 5 т</v>
          </cell>
          <cell r="O228" t="str">
            <v>маш.-ч</v>
          </cell>
          <cell r="Y228">
            <v>0.06</v>
          </cell>
          <cell r="AA228">
            <v>0</v>
          </cell>
          <cell r="AB228">
            <v>60.77</v>
          </cell>
        </row>
        <row r="229">
          <cell r="I229" t="str">
            <v>101-0111</v>
          </cell>
          <cell r="K229" t="str">
            <v>Бумага для шлифовальных шкурок влагопрочная ОВ-120</v>
          </cell>
          <cell r="O229" t="str">
            <v>1000 м2</v>
          </cell>
          <cell r="Y229">
            <v>0.0011</v>
          </cell>
          <cell r="AA229">
            <v>30807.93</v>
          </cell>
          <cell r="AB229">
            <v>0</v>
          </cell>
        </row>
        <row r="230">
          <cell r="I230" t="str">
            <v>101-0628</v>
          </cell>
          <cell r="K230" t="str">
            <v>Олифа комбинированная К-3</v>
          </cell>
          <cell r="O230" t="str">
            <v>т</v>
          </cell>
          <cell r="Y230">
            <v>0.0046</v>
          </cell>
          <cell r="AA230">
            <v>22015.32</v>
          </cell>
          <cell r="AB230">
            <v>0</v>
          </cell>
        </row>
        <row r="231">
          <cell r="I231" t="str">
            <v>101-0639</v>
          </cell>
          <cell r="K231" t="str">
            <v>Пемза шлаковая(щебень пористый из металлургического шлака), марка 600, фракция от 5 до 10 мм</v>
          </cell>
          <cell r="O231" t="str">
            <v>м3</v>
          </cell>
          <cell r="Y231">
            <v>0.0024</v>
          </cell>
          <cell r="AA231">
            <v>109.61</v>
          </cell>
          <cell r="AB231">
            <v>0</v>
          </cell>
        </row>
        <row r="232">
          <cell r="I232" t="str">
            <v>101-1712</v>
          </cell>
          <cell r="K232" t="str">
            <v>Шпатлевка клеевая</v>
          </cell>
          <cell r="O232" t="str">
            <v>т</v>
          </cell>
          <cell r="Y232">
            <v>0.0378</v>
          </cell>
          <cell r="AA232">
            <v>11531.67</v>
          </cell>
          <cell r="AB232">
            <v>0</v>
          </cell>
        </row>
        <row r="233">
          <cell r="I233" t="str">
            <v>101-1757</v>
          </cell>
          <cell r="K233" t="str">
            <v>Ветошь</v>
          </cell>
          <cell r="O233" t="str">
            <v>кг</v>
          </cell>
          <cell r="Y233">
            <v>0.18</v>
          </cell>
          <cell r="AA233">
            <v>2</v>
          </cell>
          <cell r="AB233">
            <v>0</v>
          </cell>
        </row>
        <row r="234">
          <cell r="I234" t="str">
            <v>101-9840</v>
          </cell>
          <cell r="K234" t="str">
            <v>Краски масляные готовые к применению для внутренних работ</v>
          </cell>
          <cell r="O234" t="str">
            <v>т</v>
          </cell>
          <cell r="Y234">
            <v>0.0221</v>
          </cell>
          <cell r="AA234">
            <v>15119</v>
          </cell>
          <cell r="AB234">
            <v>0</v>
          </cell>
        </row>
        <row r="235">
          <cell r="I235" t="str">
            <v>1-3.5-73</v>
          </cell>
          <cell r="K235" t="str">
            <v>Затраты труда рабочих-строителей (средний разряд 3.5)</v>
          </cell>
          <cell r="O235" t="str">
            <v>чел.ч</v>
          </cell>
          <cell r="Y235">
            <v>92.73</v>
          </cell>
          <cell r="AA235">
            <v>0</v>
          </cell>
          <cell r="AB235">
            <v>0</v>
          </cell>
        </row>
        <row r="236">
          <cell r="I236" t="str">
            <v>2</v>
          </cell>
          <cell r="K236" t="str">
            <v>Затраты труда машинистов</v>
          </cell>
          <cell r="O236" t="str">
            <v>чел.час</v>
          </cell>
          <cell r="Y236">
            <v>0.1</v>
          </cell>
          <cell r="AA236">
            <v>0</v>
          </cell>
          <cell r="AB236">
            <v>0</v>
          </cell>
        </row>
        <row r="237">
          <cell r="I237" t="str">
            <v>031121</v>
          </cell>
          <cell r="K237" t="str">
            <v>Подъемники мачтовые строительные 0.5 т</v>
          </cell>
          <cell r="O237" t="str">
            <v>маш.-ч</v>
          </cell>
          <cell r="Y237">
            <v>0.01</v>
          </cell>
          <cell r="AA237">
            <v>0</v>
          </cell>
          <cell r="AB237">
            <v>13.25</v>
          </cell>
        </row>
        <row r="238">
          <cell r="I238" t="str">
            <v>400001</v>
          </cell>
          <cell r="K238" t="str">
            <v>Автомобили бортовые грузоподъемностью до 5 т</v>
          </cell>
          <cell r="O238" t="str">
            <v>маш.-ч</v>
          </cell>
          <cell r="Y238">
            <v>0.09</v>
          </cell>
          <cell r="AA238">
            <v>0</v>
          </cell>
          <cell r="AB238">
            <v>60.77</v>
          </cell>
        </row>
        <row r="239">
          <cell r="I239" t="str">
            <v>101-0435</v>
          </cell>
          <cell r="K239" t="str">
            <v>Краски цветные, готовые к применению для внутренних работ МА-22  бежевая, голубая, светло-серая</v>
          </cell>
          <cell r="O239" t="str">
            <v>т</v>
          </cell>
          <cell r="Y239">
            <v>0.02474</v>
          </cell>
          <cell r="AA239">
            <v>19373.21</v>
          </cell>
          <cell r="AB239">
            <v>0</v>
          </cell>
        </row>
        <row r="240">
          <cell r="I240" t="str">
            <v>101-0639</v>
          </cell>
          <cell r="K240" t="str">
            <v>Пемза шлаковая(щебень пористый из металлургического шлака), марка 600, фракция от 5 до 10 мм</v>
          </cell>
          <cell r="O240" t="str">
            <v>м3</v>
          </cell>
          <cell r="Y240">
            <v>0.0024</v>
          </cell>
          <cell r="AA240">
            <v>109.61</v>
          </cell>
          <cell r="AB240">
            <v>0</v>
          </cell>
        </row>
        <row r="241">
          <cell r="I241" t="str">
            <v>101-1596</v>
          </cell>
          <cell r="K241" t="str">
            <v>Шкурка шлифовальная двухслойная с зернистостью 40/25</v>
          </cell>
          <cell r="O241" t="str">
            <v>м2</v>
          </cell>
          <cell r="Y241">
            <v>0.00084</v>
          </cell>
          <cell r="AA241">
            <v>44.7</v>
          </cell>
          <cell r="AB241">
            <v>0</v>
          </cell>
        </row>
        <row r="242">
          <cell r="I242" t="str">
            <v>101-1667</v>
          </cell>
          <cell r="K242" t="str">
            <v>Шпатлевка масляно-клеевая</v>
          </cell>
          <cell r="O242" t="str">
            <v>т</v>
          </cell>
          <cell r="Y242">
            <v>0.041</v>
          </cell>
          <cell r="AA242">
            <v>12387.32</v>
          </cell>
          <cell r="AB242">
            <v>0</v>
          </cell>
        </row>
        <row r="243">
          <cell r="I243" t="str">
            <v>101-1757</v>
          </cell>
          <cell r="K243" t="str">
            <v>Ветошь</v>
          </cell>
          <cell r="O243" t="str">
            <v>кг</v>
          </cell>
          <cell r="Y243">
            <v>0.31</v>
          </cell>
          <cell r="AA243">
            <v>2</v>
          </cell>
          <cell r="AB243">
            <v>0</v>
          </cell>
        </row>
        <row r="244">
          <cell r="I244" t="str">
            <v>101-1824</v>
          </cell>
          <cell r="K244" t="str">
            <v>Олифа  для улучшенной окраски(10% натуральной, 90% комбинированной)</v>
          </cell>
          <cell r="O244" t="str">
            <v>т</v>
          </cell>
          <cell r="Y244">
            <v>0.0025</v>
          </cell>
          <cell r="AA244">
            <v>15336.21</v>
          </cell>
          <cell r="AB244">
            <v>0</v>
          </cell>
        </row>
        <row r="245">
          <cell r="I245" t="str">
            <v>1-2.5-73</v>
          </cell>
          <cell r="K245" t="str">
            <v>Затраты труда рабочих-строителей (средний разряд 2.5)</v>
          </cell>
          <cell r="O245" t="str">
            <v>чел.ч</v>
          </cell>
          <cell r="Y245">
            <v>14.63</v>
          </cell>
          <cell r="AA245">
            <v>0</v>
          </cell>
          <cell r="AB245">
            <v>0</v>
          </cell>
        </row>
        <row r="246">
          <cell r="I246" t="str">
            <v>030403</v>
          </cell>
          <cell r="K246" t="str">
            <v>Лебедки электрические, тяговым усилием 19,62 (2) кH (т)</v>
          </cell>
          <cell r="O246" t="str">
            <v>маш.-ч</v>
          </cell>
          <cell r="Y246">
            <v>0.32</v>
          </cell>
          <cell r="AA246">
            <v>0</v>
          </cell>
          <cell r="AB246">
            <v>4.42</v>
          </cell>
        </row>
        <row r="247">
          <cell r="I247" t="str">
            <v>402-0013</v>
          </cell>
          <cell r="K247" t="str">
            <v>Раствор готовый кладочный цементно-известковый, марка:50</v>
          </cell>
          <cell r="O247" t="str">
            <v>м3</v>
          </cell>
          <cell r="Y247">
            <v>0.24</v>
          </cell>
          <cell r="AA247">
            <v>422.78</v>
          </cell>
          <cell r="AB247">
            <v>0</v>
          </cell>
        </row>
        <row r="248">
          <cell r="I248" t="str">
            <v>404-0004</v>
          </cell>
          <cell r="K248" t="str">
            <v>Кирпич керамический одинарный, размером 250х120х65 мм, марка:75</v>
          </cell>
          <cell r="O248" t="str">
            <v>1000 шт.</v>
          </cell>
          <cell r="Y248">
            <v>0.4</v>
          </cell>
          <cell r="AA248">
            <v>911.84</v>
          </cell>
          <cell r="AB248">
            <v>0</v>
          </cell>
        </row>
        <row r="249">
          <cell r="I249" t="str">
            <v>1-3.3-73</v>
          </cell>
          <cell r="K249" t="str">
            <v>Затраты труда рабочих-строителей (средний разряд 3.3)</v>
          </cell>
          <cell r="O249" t="str">
            <v>чел.ч</v>
          </cell>
          <cell r="Y249">
            <v>8.24</v>
          </cell>
          <cell r="AA249">
            <v>0</v>
          </cell>
          <cell r="AB249">
            <v>0</v>
          </cell>
        </row>
        <row r="250">
          <cell r="I250" t="str">
            <v>2</v>
          </cell>
          <cell r="K250" t="str">
            <v>Затраты труда машинистов</v>
          </cell>
          <cell r="O250" t="str">
            <v>чел.час</v>
          </cell>
          <cell r="Y250">
            <v>1.15</v>
          </cell>
          <cell r="AA250">
            <v>0</v>
          </cell>
          <cell r="AB250">
            <v>0</v>
          </cell>
        </row>
        <row r="251">
          <cell r="I251" t="str">
            <v>050102</v>
          </cell>
          <cell r="K251" t="str">
            <v>Компрессоры передвижные с двигателем внутреннего сгорания давлением до 686 кПа (7 ат) 5 м3/мин</v>
          </cell>
          <cell r="O251" t="str">
            <v>маш.ч</v>
          </cell>
          <cell r="Y251">
            <v>1.15</v>
          </cell>
          <cell r="AA251">
            <v>0</v>
          </cell>
          <cell r="AB251">
            <v>62.68</v>
          </cell>
        </row>
        <row r="252">
          <cell r="I252" t="str">
            <v>330804</v>
          </cell>
          <cell r="K252" t="str">
            <v>Молотки отбойные пневматические</v>
          </cell>
          <cell r="O252" t="str">
            <v>маш.-ч</v>
          </cell>
          <cell r="Y252">
            <v>2.3</v>
          </cell>
          <cell r="AA252">
            <v>0</v>
          </cell>
          <cell r="AB252">
            <v>0.29</v>
          </cell>
        </row>
        <row r="253">
          <cell r="I253" t="str">
            <v>1-2.0-73</v>
          </cell>
          <cell r="K253" t="str">
            <v>Затраты труда рабочих-строителей (средний разряд 2.0)</v>
          </cell>
          <cell r="O253" t="str">
            <v>чел.ч</v>
          </cell>
          <cell r="Y253">
            <v>40.65</v>
          </cell>
          <cell r="AA253">
            <v>0</v>
          </cell>
          <cell r="AB253">
            <v>0</v>
          </cell>
        </row>
        <row r="254">
          <cell r="I254" t="str">
            <v>2</v>
          </cell>
          <cell r="K254" t="str">
            <v>Затраты труда машинистов</v>
          </cell>
          <cell r="O254" t="str">
            <v>чел.час</v>
          </cell>
          <cell r="Y254">
            <v>1.27</v>
          </cell>
          <cell r="AA254">
            <v>0</v>
          </cell>
          <cell r="AB254">
            <v>0</v>
          </cell>
        </row>
        <row r="255">
          <cell r="I255" t="str">
            <v>031121</v>
          </cell>
          <cell r="K255" t="str">
            <v>Подъемники мачтовые строительные 0.5 т</v>
          </cell>
          <cell r="O255" t="str">
            <v>маш.-ч</v>
          </cell>
          <cell r="Y255">
            <v>1.27</v>
          </cell>
          <cell r="AA255">
            <v>0</v>
          </cell>
          <cell r="AB255">
            <v>13.25</v>
          </cell>
        </row>
        <row r="256">
          <cell r="I256" t="str">
            <v>111301</v>
          </cell>
          <cell r="K256" t="str">
            <v>Вибраторы поверхностные</v>
          </cell>
          <cell r="O256" t="str">
            <v>маш.ч</v>
          </cell>
          <cell r="Y256">
            <v>4.7</v>
          </cell>
          <cell r="AA256">
            <v>0</v>
          </cell>
          <cell r="AB256">
            <v>5.62</v>
          </cell>
        </row>
        <row r="257">
          <cell r="I257" t="str">
            <v>401-0005</v>
          </cell>
          <cell r="K257" t="str">
            <v>Бетон тяжелый, класс:В 12, 5(М150)</v>
          </cell>
          <cell r="O257" t="str">
            <v>м3</v>
          </cell>
          <cell r="Y257">
            <v>2.04</v>
          </cell>
          <cell r="AA257">
            <v>522.69</v>
          </cell>
          <cell r="AB257">
            <v>0</v>
          </cell>
        </row>
        <row r="258">
          <cell r="I258" t="str">
            <v>411-0001</v>
          </cell>
          <cell r="K258" t="str">
            <v>Вода</v>
          </cell>
          <cell r="O258" t="str">
            <v>м3</v>
          </cell>
          <cell r="Y258">
            <v>3.5</v>
          </cell>
          <cell r="AA258">
            <v>3.2</v>
          </cell>
          <cell r="AB258">
            <v>0</v>
          </cell>
        </row>
        <row r="259">
          <cell r="I259" t="str">
            <v>1-2.8-73</v>
          </cell>
          <cell r="K259" t="str">
            <v>Затраты труда рабочих-строителей (средний разряд 2.8)</v>
          </cell>
          <cell r="O259" t="str">
            <v>чел.ч</v>
          </cell>
          <cell r="Y259">
            <v>21.1</v>
          </cell>
          <cell r="AA259">
            <v>0</v>
          </cell>
          <cell r="AB259">
            <v>0</v>
          </cell>
        </row>
        <row r="260">
          <cell r="I260" t="str">
            <v>2</v>
          </cell>
          <cell r="K260" t="str">
            <v>Затраты труда машинистов</v>
          </cell>
          <cell r="O260" t="str">
            <v>чел.час</v>
          </cell>
          <cell r="Y260">
            <v>0.15</v>
          </cell>
          <cell r="AA260">
            <v>0</v>
          </cell>
          <cell r="AB260">
            <v>0</v>
          </cell>
        </row>
        <row r="261">
          <cell r="I261" t="str">
            <v>031121</v>
          </cell>
          <cell r="K261" t="str">
            <v>Подъемники мачтовые строительные 0.5 т</v>
          </cell>
          <cell r="O261" t="str">
            <v>маш.-ч</v>
          </cell>
          <cell r="Y261">
            <v>0.1</v>
          </cell>
          <cell r="AA261">
            <v>0</v>
          </cell>
          <cell r="AB261">
            <v>13.25</v>
          </cell>
        </row>
        <row r="262">
          <cell r="I262" t="str">
            <v>400001</v>
          </cell>
          <cell r="K262" t="str">
            <v>Автомобили бортовые грузоподъемностью до 5 т</v>
          </cell>
          <cell r="O262" t="str">
            <v>маш.-ч</v>
          </cell>
          <cell r="Y262">
            <v>0.05</v>
          </cell>
          <cell r="AA262">
            <v>0</v>
          </cell>
          <cell r="AB262">
            <v>60.77</v>
          </cell>
        </row>
        <row r="263">
          <cell r="I263" t="str">
            <v>101-0111</v>
          </cell>
          <cell r="K263" t="str">
            <v>Бумага для шлифовальных шкурок влагопрочная ОВ-120</v>
          </cell>
          <cell r="O263" t="str">
            <v>1000 м2</v>
          </cell>
          <cell r="Y263">
            <v>8E-05</v>
          </cell>
          <cell r="AA263">
            <v>30807.93</v>
          </cell>
          <cell r="AB263">
            <v>0</v>
          </cell>
        </row>
        <row r="264">
          <cell r="I264" t="str">
            <v>101-0488</v>
          </cell>
          <cell r="K264" t="str">
            <v>Купорос медный марки А</v>
          </cell>
          <cell r="O264" t="str">
            <v>т</v>
          </cell>
          <cell r="Y264">
            <v>0.0005</v>
          </cell>
          <cell r="AA264">
            <v>16441.01</v>
          </cell>
          <cell r="AB264">
            <v>0</v>
          </cell>
        </row>
        <row r="265">
          <cell r="I265" t="str">
            <v>101-0620</v>
          </cell>
          <cell r="K265" t="str">
            <v>Мел природный молотый</v>
          </cell>
          <cell r="O265" t="str">
            <v>т</v>
          </cell>
          <cell r="Y265">
            <v>0.0249</v>
          </cell>
          <cell r="AA265">
            <v>1304.8</v>
          </cell>
          <cell r="AB265">
            <v>0</v>
          </cell>
        </row>
        <row r="266">
          <cell r="I266" t="str">
            <v>101-0623</v>
          </cell>
          <cell r="K266" t="str">
            <v>Мыло твердое хозяйственное 72%</v>
          </cell>
          <cell r="O266" t="str">
            <v>шт.</v>
          </cell>
          <cell r="Y266">
            <v>1.8</v>
          </cell>
          <cell r="AA266">
            <v>1.88</v>
          </cell>
          <cell r="AB266">
            <v>0</v>
          </cell>
        </row>
        <row r="267">
          <cell r="I267" t="str">
            <v>101-0639</v>
          </cell>
          <cell r="K267" t="str">
            <v>Пемза шлаковая(щебень пористый из металлургического шлака), марка 600, фракция от 5 до 10 мм</v>
          </cell>
          <cell r="O267" t="str">
            <v>м3</v>
          </cell>
          <cell r="Y267">
            <v>0.0004</v>
          </cell>
          <cell r="AA267">
            <v>109.61</v>
          </cell>
          <cell r="AB267">
            <v>0</v>
          </cell>
        </row>
        <row r="268">
          <cell r="I268" t="str">
            <v>101-1757</v>
          </cell>
          <cell r="K268" t="str">
            <v>Ветошь</v>
          </cell>
          <cell r="O268" t="str">
            <v>кг</v>
          </cell>
          <cell r="Y268">
            <v>0.01</v>
          </cell>
          <cell r="AA268">
            <v>2</v>
          </cell>
          <cell r="AB268">
            <v>0</v>
          </cell>
        </row>
        <row r="269">
          <cell r="I269" t="str">
            <v>101-1815</v>
          </cell>
          <cell r="K269" t="str">
            <v>Краски сухие для внутренних работ</v>
          </cell>
          <cell r="O269" t="str">
            <v>т</v>
          </cell>
          <cell r="Y269">
            <v>0.002</v>
          </cell>
          <cell r="AA269">
            <v>8356.25</v>
          </cell>
          <cell r="AB269">
            <v>0</v>
          </cell>
        </row>
        <row r="270">
          <cell r="I270" t="str">
            <v>101-1840</v>
          </cell>
          <cell r="K270" t="str">
            <v>Клей  малярный жидкий</v>
          </cell>
          <cell r="O270" t="str">
            <v>кг</v>
          </cell>
          <cell r="Y270">
            <v>0.91</v>
          </cell>
          <cell r="AA270">
            <v>7.68</v>
          </cell>
          <cell r="AB270">
            <v>0</v>
          </cell>
        </row>
        <row r="271">
          <cell r="I271" t="str">
            <v>411-0002</v>
          </cell>
          <cell r="K271" t="str">
            <v>Вода водопроводная</v>
          </cell>
          <cell r="O271" t="str">
            <v>м3</v>
          </cell>
          <cell r="Y271">
            <v>0.124</v>
          </cell>
          <cell r="AA271">
            <v>3.2</v>
          </cell>
          <cell r="AB271">
            <v>0</v>
          </cell>
        </row>
        <row r="272">
          <cell r="I272" t="str">
            <v>1-3.1-73</v>
          </cell>
          <cell r="K272" t="str">
            <v>Затраты труда рабочих-строителей (средний разряд 3.1)</v>
          </cell>
          <cell r="O272" t="str">
            <v>чел.ч</v>
          </cell>
          <cell r="Y272">
            <v>75.69</v>
          </cell>
          <cell r="AA272">
            <v>0</v>
          </cell>
          <cell r="AB272">
            <v>0</v>
          </cell>
        </row>
        <row r="273">
          <cell r="I273" t="str">
            <v>2</v>
          </cell>
          <cell r="K273" t="str">
            <v>Затраты труда машинистов</v>
          </cell>
          <cell r="O273" t="str">
            <v>чел.час</v>
          </cell>
          <cell r="Y273">
            <v>0.16</v>
          </cell>
          <cell r="AA273">
            <v>0</v>
          </cell>
          <cell r="AB273">
            <v>0</v>
          </cell>
        </row>
        <row r="274">
          <cell r="I274" t="str">
            <v>031121</v>
          </cell>
          <cell r="K274" t="str">
            <v>Подъемники мачтовые строительные 0.5 т</v>
          </cell>
          <cell r="O274" t="str">
            <v>маш.-ч</v>
          </cell>
          <cell r="Y274">
            <v>0.1</v>
          </cell>
          <cell r="AA274">
            <v>0</v>
          </cell>
          <cell r="AB274">
            <v>13.25</v>
          </cell>
        </row>
        <row r="275">
          <cell r="I275" t="str">
            <v>400001</v>
          </cell>
          <cell r="K275" t="str">
            <v>Автомобили бортовые грузоподъемностью до 5 т</v>
          </cell>
          <cell r="O275" t="str">
            <v>маш.-ч</v>
          </cell>
          <cell r="Y275">
            <v>0.06</v>
          </cell>
          <cell r="AA275">
            <v>0</v>
          </cell>
          <cell r="AB275">
            <v>60.77</v>
          </cell>
        </row>
        <row r="276">
          <cell r="I276" t="str">
            <v>101-0111</v>
          </cell>
          <cell r="K276" t="str">
            <v>Бумага для шлифовальных шкурок влагопрочная ОВ-120</v>
          </cell>
          <cell r="O276" t="str">
            <v>1000 м2</v>
          </cell>
          <cell r="Y276">
            <v>0.0011</v>
          </cell>
          <cell r="AA276">
            <v>30807.93</v>
          </cell>
          <cell r="AB276">
            <v>0</v>
          </cell>
        </row>
        <row r="277">
          <cell r="I277" t="str">
            <v>101-0628</v>
          </cell>
          <cell r="K277" t="str">
            <v>Олифа комбинированная К-3</v>
          </cell>
          <cell r="O277" t="str">
            <v>т</v>
          </cell>
          <cell r="Y277">
            <v>0.0107</v>
          </cell>
          <cell r="AA277">
            <v>22015.32</v>
          </cell>
          <cell r="AB277">
            <v>0</v>
          </cell>
        </row>
        <row r="278">
          <cell r="I278" t="str">
            <v>101-0639</v>
          </cell>
          <cell r="K278" t="str">
            <v>Пемза шлаковая(щебень пористый из металлургического шлака), марка 600, фракция от 5 до 10 мм</v>
          </cell>
          <cell r="O278" t="str">
            <v>м3</v>
          </cell>
          <cell r="Y278">
            <v>0.0024</v>
          </cell>
          <cell r="AA278">
            <v>109.61</v>
          </cell>
          <cell r="AB278">
            <v>0</v>
          </cell>
        </row>
        <row r="279">
          <cell r="I279" t="str">
            <v>101-1712</v>
          </cell>
          <cell r="K279" t="str">
            <v>Шпатлевка клеевая</v>
          </cell>
          <cell r="O279" t="str">
            <v>т</v>
          </cell>
          <cell r="Y279">
            <v>0.0496</v>
          </cell>
          <cell r="AA279">
            <v>11531.67</v>
          </cell>
          <cell r="AB279">
            <v>0</v>
          </cell>
        </row>
        <row r="280">
          <cell r="I280" t="str">
            <v>101-1757</v>
          </cell>
          <cell r="K280" t="str">
            <v>Ветошь</v>
          </cell>
          <cell r="O280" t="str">
            <v>кг</v>
          </cell>
          <cell r="Y280">
            <v>0.18</v>
          </cell>
          <cell r="AA280">
            <v>2</v>
          </cell>
          <cell r="AB280">
            <v>0</v>
          </cell>
        </row>
        <row r="281">
          <cell r="I281" t="str">
            <v>101-9840</v>
          </cell>
          <cell r="K281" t="str">
            <v>Краски масляные готовые к применению для внутренних работ</v>
          </cell>
          <cell r="O281" t="str">
            <v>т</v>
          </cell>
          <cell r="Y281">
            <v>0.0219</v>
          </cell>
          <cell r="AA281">
            <v>15119</v>
          </cell>
          <cell r="AB281">
            <v>0</v>
          </cell>
        </row>
        <row r="282">
          <cell r="I282" t="str">
            <v>1-3.5-73</v>
          </cell>
          <cell r="K282" t="str">
            <v>Затраты труда рабочих-строителей (средний разряд 3.5)</v>
          </cell>
          <cell r="O282" t="str">
            <v>чел.ч</v>
          </cell>
          <cell r="Y282">
            <v>51.01</v>
          </cell>
          <cell r="AA282">
            <v>0</v>
          </cell>
          <cell r="AB282">
            <v>0</v>
          </cell>
        </row>
        <row r="283">
          <cell r="I283" t="str">
            <v>2</v>
          </cell>
          <cell r="K283" t="str">
            <v>Затраты труда машинистов</v>
          </cell>
          <cell r="O283" t="str">
            <v>чел.час</v>
          </cell>
          <cell r="Y283">
            <v>0.12</v>
          </cell>
          <cell r="AA283">
            <v>0</v>
          </cell>
          <cell r="AB283">
            <v>0</v>
          </cell>
        </row>
        <row r="284">
          <cell r="I284" t="str">
            <v>031121</v>
          </cell>
          <cell r="K284" t="str">
            <v>Подъемники мачтовые строительные 0.5 т</v>
          </cell>
          <cell r="O284" t="str">
            <v>маш.-ч</v>
          </cell>
          <cell r="Y284">
            <v>0.01</v>
          </cell>
          <cell r="AA284">
            <v>0</v>
          </cell>
          <cell r="AB284">
            <v>13.25</v>
          </cell>
        </row>
        <row r="285">
          <cell r="I285" t="str">
            <v>400001</v>
          </cell>
          <cell r="K285" t="str">
            <v>Автомобили бортовые грузоподъемностью до 5 т</v>
          </cell>
          <cell r="O285" t="str">
            <v>маш.-ч</v>
          </cell>
          <cell r="Y285">
            <v>0.11</v>
          </cell>
          <cell r="AA285">
            <v>0</v>
          </cell>
          <cell r="AB285">
            <v>60.77</v>
          </cell>
        </row>
        <row r="286">
          <cell r="I286" t="str">
            <v>101-0435</v>
          </cell>
          <cell r="K286" t="str">
            <v>Краски цветные, готовые к применению для внутренних работ МА-22  бежевая, голубая, светло-серая</v>
          </cell>
          <cell r="O286" t="str">
            <v>т</v>
          </cell>
          <cell r="Y286">
            <v>0.01837</v>
          </cell>
          <cell r="AA286">
            <v>19373.21</v>
          </cell>
          <cell r="AB286">
            <v>0</v>
          </cell>
        </row>
        <row r="287">
          <cell r="I287" t="str">
            <v>101-0639</v>
          </cell>
          <cell r="K287" t="str">
            <v>Пемза шлаковая(щебень пористый из металлургического шлака), марка 600, фракция от 5 до 10 мм</v>
          </cell>
          <cell r="O287" t="str">
            <v>м3</v>
          </cell>
          <cell r="Y287">
            <v>0.0024</v>
          </cell>
          <cell r="AA287">
            <v>109.61</v>
          </cell>
          <cell r="AB287">
            <v>0</v>
          </cell>
        </row>
        <row r="288">
          <cell r="I288" t="str">
            <v>101-1596</v>
          </cell>
          <cell r="K288" t="str">
            <v>Шкурка шлифовальная двухслойная с зернистостью 40/25</v>
          </cell>
          <cell r="O288" t="str">
            <v>м2</v>
          </cell>
          <cell r="Y288">
            <v>0.00084</v>
          </cell>
          <cell r="AA288">
            <v>44.7</v>
          </cell>
          <cell r="AB288">
            <v>0</v>
          </cell>
        </row>
        <row r="289">
          <cell r="I289" t="str">
            <v>101-1667</v>
          </cell>
          <cell r="K289" t="str">
            <v>Шпатлевка масляно-клеевая</v>
          </cell>
          <cell r="O289" t="str">
            <v>т</v>
          </cell>
          <cell r="Y289">
            <v>0.051</v>
          </cell>
          <cell r="AA289">
            <v>12387.32</v>
          </cell>
          <cell r="AB289">
            <v>0</v>
          </cell>
        </row>
        <row r="290">
          <cell r="I290" t="str">
            <v>101-1757</v>
          </cell>
          <cell r="K290" t="str">
            <v>Ветошь</v>
          </cell>
          <cell r="O290" t="str">
            <v>кг</v>
          </cell>
          <cell r="Y290">
            <v>0.31</v>
          </cell>
          <cell r="AA290">
            <v>2</v>
          </cell>
          <cell r="AB290">
            <v>0</v>
          </cell>
        </row>
        <row r="291">
          <cell r="I291" t="str">
            <v>101-1823</v>
          </cell>
          <cell r="K291" t="str">
            <v>Грунтовки масляные готовые к применению</v>
          </cell>
          <cell r="O291" t="str">
            <v>т</v>
          </cell>
          <cell r="Y291">
            <v>0.0075</v>
          </cell>
          <cell r="AA291">
            <v>26694.44</v>
          </cell>
          <cell r="AB291">
            <v>0</v>
          </cell>
        </row>
        <row r="292">
          <cell r="I292" t="str">
            <v>101-1824</v>
          </cell>
          <cell r="K292" t="str">
            <v>Олифа  для улучшенной окраски(10% натуральной, 90% комбинированной)</v>
          </cell>
          <cell r="O292" t="str">
            <v>т</v>
          </cell>
          <cell r="Y292">
            <v>0.0113</v>
          </cell>
          <cell r="AA292">
            <v>15336.21</v>
          </cell>
          <cell r="AB292">
            <v>0</v>
          </cell>
        </row>
        <row r="293">
          <cell r="I293" t="str">
            <v>1-2.0-73</v>
          </cell>
          <cell r="K293" t="str">
            <v>Затраты труда рабочих-строителей (средний разряд 2.0)</v>
          </cell>
          <cell r="O293" t="str">
            <v>чел.ч</v>
          </cell>
          <cell r="Y293">
            <v>8.71</v>
          </cell>
          <cell r="AA293">
            <v>0</v>
          </cell>
          <cell r="AB293">
            <v>0</v>
          </cell>
        </row>
        <row r="294">
          <cell r="I294" t="str">
            <v>999-9900</v>
          </cell>
          <cell r="K294" t="str">
            <v>Строительный мусор</v>
          </cell>
          <cell r="O294" t="str">
            <v>т</v>
          </cell>
          <cell r="Y294">
            <v>3.62</v>
          </cell>
          <cell r="AA294">
            <v>0</v>
          </cell>
          <cell r="AB294">
            <v>0</v>
          </cell>
        </row>
        <row r="295">
          <cell r="I295" t="str">
            <v>1-2.0-73</v>
          </cell>
          <cell r="K295" t="str">
            <v>Затраты труда рабочих-строителей (средний разряд 2.0)</v>
          </cell>
          <cell r="O295" t="str">
            <v>чел.ч</v>
          </cell>
          <cell r="Y295">
            <v>30.53</v>
          </cell>
          <cell r="AA295">
            <v>0</v>
          </cell>
          <cell r="AB295">
            <v>0</v>
          </cell>
        </row>
        <row r="296">
          <cell r="I296" t="str">
            <v>2</v>
          </cell>
          <cell r="K296" t="str">
            <v>Затраты труда машинистов</v>
          </cell>
          <cell r="O296" t="str">
            <v>чел.час</v>
          </cell>
          <cell r="Y296">
            <v>3.65</v>
          </cell>
          <cell r="AA296">
            <v>0</v>
          </cell>
          <cell r="AB296">
            <v>0</v>
          </cell>
        </row>
        <row r="297">
          <cell r="I297" t="str">
            <v>031121</v>
          </cell>
          <cell r="K297" t="str">
            <v>Подъемники мачтовые строительные 0.5 т</v>
          </cell>
          <cell r="O297" t="str">
            <v>маш.-ч</v>
          </cell>
          <cell r="Y297">
            <v>3.65</v>
          </cell>
          <cell r="AA297">
            <v>0</v>
          </cell>
          <cell r="AB297">
            <v>13.25</v>
          </cell>
        </row>
        <row r="298">
          <cell r="I298" t="str">
            <v>1-3.0-73</v>
          </cell>
          <cell r="K298" t="str">
            <v>Затраты труда рабочих-строителей (средний разряд 3.0)</v>
          </cell>
          <cell r="O298" t="str">
            <v>чел.ч</v>
          </cell>
          <cell r="Y298">
            <v>44.7</v>
          </cell>
          <cell r="AA298">
            <v>0</v>
          </cell>
          <cell r="AB298">
            <v>0</v>
          </cell>
        </row>
        <row r="299">
          <cell r="I299" t="str">
            <v>2</v>
          </cell>
          <cell r="K299" t="str">
            <v>Затраты труда машинистов</v>
          </cell>
          <cell r="O299" t="str">
            <v>чел.час</v>
          </cell>
          <cell r="Y299">
            <v>0.62</v>
          </cell>
          <cell r="AA299">
            <v>0</v>
          </cell>
          <cell r="AB299">
            <v>0</v>
          </cell>
        </row>
        <row r="300">
          <cell r="I300" t="str">
            <v>030101</v>
          </cell>
          <cell r="K300" t="str">
            <v>Автопогрузчики 5 т</v>
          </cell>
          <cell r="O300" t="str">
            <v>маш.-ч</v>
          </cell>
          <cell r="Y300">
            <v>0.14</v>
          </cell>
          <cell r="AA300">
            <v>0</v>
          </cell>
          <cell r="AB300">
            <v>89.34</v>
          </cell>
        </row>
        <row r="301">
          <cell r="I301" t="str">
            <v>331531</v>
          </cell>
          <cell r="K301" t="str">
            <v>Пилы дисковые электрические</v>
          </cell>
          <cell r="O301" t="str">
            <v>маш.ч</v>
          </cell>
          <cell r="Y301">
            <v>0.45</v>
          </cell>
          <cell r="AA301">
            <v>0</v>
          </cell>
          <cell r="AB301">
            <v>0.15</v>
          </cell>
        </row>
        <row r="302">
          <cell r="I302" t="str">
            <v>400001</v>
          </cell>
          <cell r="K302" t="str">
            <v>Автомобили бортовые грузоподъемностью до 5 т</v>
          </cell>
          <cell r="O302" t="str">
            <v>маш.-ч</v>
          </cell>
          <cell r="Y302">
            <v>0.48</v>
          </cell>
          <cell r="AA302">
            <v>0</v>
          </cell>
          <cell r="AB302">
            <v>60.77</v>
          </cell>
        </row>
        <row r="303">
          <cell r="I303" t="str">
            <v>101-0181</v>
          </cell>
          <cell r="K303" t="str">
            <v>Гвозди строительные с плоской головкой  1.8х60 мм</v>
          </cell>
          <cell r="O303" t="str">
            <v>т</v>
          </cell>
          <cell r="Y303">
            <v>0.0016</v>
          </cell>
          <cell r="AA303">
            <v>9813.61</v>
          </cell>
          <cell r="AB303">
            <v>0</v>
          </cell>
        </row>
        <row r="304">
          <cell r="I304" t="str">
            <v>101-1742</v>
          </cell>
          <cell r="K304" t="str">
            <v>Толь с крупнозернистой посыпкой гидроизоляционный марки ТГ-350</v>
          </cell>
          <cell r="O304" t="str">
            <v>м2</v>
          </cell>
          <cell r="Y304">
            <v>23</v>
          </cell>
          <cell r="AA304">
            <v>6.05</v>
          </cell>
          <cell r="AB304">
            <v>0</v>
          </cell>
        </row>
        <row r="305">
          <cell r="I305" t="str">
            <v>102-0113</v>
          </cell>
          <cell r="K305" t="str">
            <v>Пиломатериалы хвойных пород.Доски обрезные длиной 2-3.75 м, шириной 75-150 мм, толщиной 25 мм   III сорта</v>
          </cell>
          <cell r="O305" t="str">
            <v>м3</v>
          </cell>
          <cell r="Y305">
            <v>0.24</v>
          </cell>
          <cell r="AA305">
            <v>964.03</v>
          </cell>
          <cell r="AB305">
            <v>0</v>
          </cell>
        </row>
        <row r="306">
          <cell r="I306" t="str">
            <v>113-0107</v>
          </cell>
          <cell r="K306" t="str">
            <v>Натрий фтористый технический, марка А, сорт I</v>
          </cell>
          <cell r="O306" t="str">
            <v>т</v>
          </cell>
          <cell r="Y306">
            <v>0.0034</v>
          </cell>
          <cell r="AA306">
            <v>42418.68</v>
          </cell>
          <cell r="AB306">
            <v>0</v>
          </cell>
        </row>
        <row r="307">
          <cell r="I307" t="str">
            <v>203-0399</v>
          </cell>
          <cell r="K307" t="str">
            <v>Лаги половые антисептированные, применяемые в строительстве жилых, общественных и производственных зданий при производстве деревянных полов:тип II, сечением 100х40; 100х60; 120х60; 100-150х40-60 мм</v>
          </cell>
          <cell r="O307" t="str">
            <v>м3</v>
          </cell>
          <cell r="Y307">
            <v>1.18</v>
          </cell>
          <cell r="AA307">
            <v>1477.6</v>
          </cell>
          <cell r="AB307">
            <v>0</v>
          </cell>
        </row>
        <row r="308">
          <cell r="I308" t="str">
            <v>402-9071</v>
          </cell>
          <cell r="K308" t="str">
            <v>Раствор готовый кладочный тяжелый цементный</v>
          </cell>
          <cell r="O308" t="str">
            <v>м3</v>
          </cell>
          <cell r="Y308">
            <v>0.28</v>
          </cell>
          <cell r="AA308">
            <v>424.88</v>
          </cell>
          <cell r="AB308">
            <v>0</v>
          </cell>
        </row>
        <row r="309">
          <cell r="I309" t="str">
            <v>404-0004</v>
          </cell>
          <cell r="K309" t="str">
            <v>Кирпич керамический одинарный, размером 250х120х65 мм, марка:75</v>
          </cell>
          <cell r="O309" t="str">
            <v>1000 шт.</v>
          </cell>
          <cell r="Y309">
            <v>0.51</v>
          </cell>
          <cell r="AA309">
            <v>911.84</v>
          </cell>
          <cell r="AB309">
            <v>0</v>
          </cell>
        </row>
        <row r="310">
          <cell r="I310" t="str">
            <v>411-0001</v>
          </cell>
          <cell r="K310" t="str">
            <v>Вода</v>
          </cell>
          <cell r="O310" t="str">
            <v>м3</v>
          </cell>
          <cell r="Y310">
            <v>0.07</v>
          </cell>
          <cell r="AA310">
            <v>3.2</v>
          </cell>
          <cell r="AB310">
            <v>0</v>
          </cell>
        </row>
        <row r="311">
          <cell r="I311" t="str">
            <v>1-3.0-73</v>
          </cell>
          <cell r="K311" t="str">
            <v>Затраты труда рабочих-строителей (средний разряд 3.0)</v>
          </cell>
          <cell r="O311" t="str">
            <v>чел.ч</v>
          </cell>
          <cell r="Y311">
            <v>60.72</v>
          </cell>
          <cell r="AA311">
            <v>0</v>
          </cell>
          <cell r="AB311">
            <v>0</v>
          </cell>
        </row>
        <row r="312">
          <cell r="I312" t="str">
            <v>2</v>
          </cell>
          <cell r="K312" t="str">
            <v>Затраты труда машинистов</v>
          </cell>
          <cell r="O312" t="str">
            <v>чел.час</v>
          </cell>
          <cell r="Y312">
            <v>1.42</v>
          </cell>
          <cell r="AA312">
            <v>0</v>
          </cell>
          <cell r="AB312">
            <v>0</v>
          </cell>
        </row>
        <row r="313">
          <cell r="I313" t="str">
            <v>031121</v>
          </cell>
          <cell r="K313" t="str">
            <v>Подъемники мачтовые строительные 0.5 т</v>
          </cell>
          <cell r="O313" t="str">
            <v>маш.-ч</v>
          </cell>
          <cell r="Y313">
            <v>0.58</v>
          </cell>
          <cell r="AA313">
            <v>0</v>
          </cell>
          <cell r="AB313">
            <v>13.25</v>
          </cell>
        </row>
        <row r="314">
          <cell r="I314" t="str">
            <v>331531</v>
          </cell>
          <cell r="K314" t="str">
            <v>Пилы дисковые электрические</v>
          </cell>
          <cell r="O314" t="str">
            <v>маш.ч</v>
          </cell>
          <cell r="Y314">
            <v>0.82</v>
          </cell>
          <cell r="AA314">
            <v>0</v>
          </cell>
          <cell r="AB314">
            <v>0.15</v>
          </cell>
        </row>
        <row r="315">
          <cell r="I315" t="str">
            <v>340311</v>
          </cell>
          <cell r="K315" t="str">
            <v>Машины для строжки деревянных полов</v>
          </cell>
          <cell r="O315" t="str">
            <v>маш.-ч</v>
          </cell>
          <cell r="Y315">
            <v>2.7</v>
          </cell>
          <cell r="AA315">
            <v>0</v>
          </cell>
          <cell r="AB315">
            <v>1.43</v>
          </cell>
        </row>
        <row r="316">
          <cell r="I316" t="str">
            <v>400001</v>
          </cell>
          <cell r="K316" t="str">
            <v>Автомобили бортовые грузоподъемностью до 5 т</v>
          </cell>
          <cell r="O316" t="str">
            <v>маш.-ч</v>
          </cell>
          <cell r="Y316">
            <v>0.84</v>
          </cell>
          <cell r="AA316">
            <v>0</v>
          </cell>
          <cell r="AB316">
            <v>60.77</v>
          </cell>
        </row>
        <row r="317">
          <cell r="I317" t="str">
            <v>101-1805</v>
          </cell>
          <cell r="K317" t="str">
            <v>Гвозди строительные</v>
          </cell>
          <cell r="O317" t="str">
            <v>т</v>
          </cell>
          <cell r="Y317">
            <v>0.0123</v>
          </cell>
          <cell r="AA317">
            <v>7696.95</v>
          </cell>
          <cell r="AB317">
            <v>0</v>
          </cell>
        </row>
        <row r="318">
          <cell r="I318" t="str">
            <v>203-9150</v>
          </cell>
          <cell r="K318" t="str">
            <v>Доски для покрытия полов со шпунтом и гребнем антисептированные</v>
          </cell>
          <cell r="O318" t="str">
            <v>м3</v>
          </cell>
          <cell r="Y318">
            <v>2.88</v>
          </cell>
          <cell r="AA318">
            <v>0</v>
          </cell>
          <cell r="AB318">
            <v>0</v>
          </cell>
        </row>
        <row r="319">
          <cell r="I319" t="str">
            <v>1-3.1-73</v>
          </cell>
          <cell r="K319" t="str">
            <v>Затраты труда рабочих-строителей (средний разряд 3.1)</v>
          </cell>
          <cell r="O319" t="str">
            <v>чел.ч</v>
          </cell>
          <cell r="Y319">
            <v>102.7</v>
          </cell>
          <cell r="AA319">
            <v>0</v>
          </cell>
          <cell r="AB319">
            <v>0</v>
          </cell>
        </row>
        <row r="320">
          <cell r="I320" t="str">
            <v>2</v>
          </cell>
          <cell r="K320" t="str">
            <v>Затраты труда машинистов</v>
          </cell>
          <cell r="O320" t="str">
            <v>чел.час</v>
          </cell>
          <cell r="Y320">
            <v>0.16</v>
          </cell>
          <cell r="AA320">
            <v>0</v>
          </cell>
          <cell r="AB320">
            <v>0</v>
          </cell>
        </row>
        <row r="321">
          <cell r="I321" t="str">
            <v>031121</v>
          </cell>
          <cell r="K321" t="str">
            <v>Подъемники мачтовые строительные 0.5 т</v>
          </cell>
          <cell r="O321" t="str">
            <v>маш.-ч</v>
          </cell>
          <cell r="Y321">
            <v>0.1</v>
          </cell>
          <cell r="AA321">
            <v>0</v>
          </cell>
          <cell r="AB321">
            <v>13.25</v>
          </cell>
        </row>
        <row r="322">
          <cell r="I322" t="str">
            <v>400001</v>
          </cell>
          <cell r="K322" t="str">
            <v>Автомобили бортовые грузоподъемностью до 5 т</v>
          </cell>
          <cell r="O322" t="str">
            <v>маш.-ч</v>
          </cell>
          <cell r="Y322">
            <v>0.06</v>
          </cell>
          <cell r="AA322">
            <v>0</v>
          </cell>
          <cell r="AB322">
            <v>60.77</v>
          </cell>
        </row>
        <row r="323">
          <cell r="I323" t="str">
            <v>101-0111</v>
          </cell>
          <cell r="K323" t="str">
            <v>Бумага для шлифовальных шкурок влагопрочная ОВ-120</v>
          </cell>
          <cell r="O323" t="str">
            <v>1000 м2</v>
          </cell>
          <cell r="Y323">
            <v>0.0011</v>
          </cell>
          <cell r="AA323">
            <v>30807.93</v>
          </cell>
          <cell r="AB323">
            <v>0</v>
          </cell>
        </row>
        <row r="324">
          <cell r="I324" t="str">
            <v>101-0628</v>
          </cell>
          <cell r="K324" t="str">
            <v>Олифа комбинированная К-3</v>
          </cell>
          <cell r="O324" t="str">
            <v>т</v>
          </cell>
          <cell r="Y324">
            <v>0.0046</v>
          </cell>
          <cell r="AA324">
            <v>22015.32</v>
          </cell>
          <cell r="AB324">
            <v>0</v>
          </cell>
        </row>
        <row r="325">
          <cell r="I325" t="str">
            <v>101-0639</v>
          </cell>
          <cell r="K325" t="str">
            <v>Пемза шлаковая(щебень пористый из металлургического шлака), марка 600, фракция от 5 до 10 мм</v>
          </cell>
          <cell r="O325" t="str">
            <v>м3</v>
          </cell>
          <cell r="Y325">
            <v>0.0024</v>
          </cell>
          <cell r="AA325">
            <v>109.61</v>
          </cell>
          <cell r="AB325">
            <v>0</v>
          </cell>
        </row>
        <row r="326">
          <cell r="I326" t="str">
            <v>101-1712</v>
          </cell>
          <cell r="K326" t="str">
            <v>Шпатлевка клеевая</v>
          </cell>
          <cell r="O326" t="str">
            <v>т</v>
          </cell>
          <cell r="Y326">
            <v>0.0378</v>
          </cell>
          <cell r="AA326">
            <v>11531.67</v>
          </cell>
          <cell r="AB326">
            <v>0</v>
          </cell>
        </row>
        <row r="327">
          <cell r="I327" t="str">
            <v>101-1757</v>
          </cell>
          <cell r="K327" t="str">
            <v>Ветошь</v>
          </cell>
          <cell r="O327" t="str">
            <v>кг</v>
          </cell>
          <cell r="Y327">
            <v>0.18</v>
          </cell>
          <cell r="AA327">
            <v>2</v>
          </cell>
          <cell r="AB327">
            <v>0</v>
          </cell>
        </row>
        <row r="328">
          <cell r="I328" t="str">
            <v>101-9840</v>
          </cell>
          <cell r="K328" t="str">
            <v>Краски масляные готовые к применению для внутренних работ</v>
          </cell>
          <cell r="O328" t="str">
            <v>т</v>
          </cell>
          <cell r="Y328">
            <v>0.0221</v>
          </cell>
          <cell r="AA328">
            <v>15119</v>
          </cell>
          <cell r="AB328">
            <v>0</v>
          </cell>
        </row>
        <row r="329">
          <cell r="I329" t="str">
            <v>1-3.5-73</v>
          </cell>
          <cell r="K329" t="str">
            <v>Затраты труда рабочих-строителей (средний разряд 3.5)</v>
          </cell>
          <cell r="O329" t="str">
            <v>чел.ч</v>
          </cell>
          <cell r="Y329">
            <v>51.37</v>
          </cell>
          <cell r="AA329">
            <v>0</v>
          </cell>
          <cell r="AB329">
            <v>0</v>
          </cell>
        </row>
        <row r="330">
          <cell r="I330" t="str">
            <v>2</v>
          </cell>
          <cell r="K330" t="str">
            <v>Затраты труда машинистов</v>
          </cell>
          <cell r="O330" t="str">
            <v>чел.час</v>
          </cell>
          <cell r="Y330">
            <v>0.13</v>
          </cell>
          <cell r="AA330">
            <v>0</v>
          </cell>
          <cell r="AB330">
            <v>0</v>
          </cell>
        </row>
        <row r="331">
          <cell r="I331" t="str">
            <v>031121</v>
          </cell>
          <cell r="K331" t="str">
            <v>Подъемники мачтовые строительные 0.5 т</v>
          </cell>
          <cell r="O331" t="str">
            <v>маш.-ч</v>
          </cell>
          <cell r="Y331">
            <v>0.02</v>
          </cell>
          <cell r="AA331">
            <v>0</v>
          </cell>
          <cell r="AB331">
            <v>13.25</v>
          </cell>
        </row>
        <row r="332">
          <cell r="I332" t="str">
            <v>400001</v>
          </cell>
          <cell r="K332" t="str">
            <v>Автомобили бортовые грузоподъемностью до 5 т</v>
          </cell>
          <cell r="O332" t="str">
            <v>маш.-ч</v>
          </cell>
          <cell r="Y332">
            <v>0.11</v>
          </cell>
          <cell r="AA332">
            <v>0</v>
          </cell>
          <cell r="AB332">
            <v>60.77</v>
          </cell>
        </row>
        <row r="333">
          <cell r="I333" t="str">
            <v>101-0435</v>
          </cell>
          <cell r="K333" t="str">
            <v>Краски цветные, готовые к применению для внутренних работ МА-22  бежевая, голубая, светло-серая</v>
          </cell>
          <cell r="O333" t="str">
            <v>т</v>
          </cell>
          <cell r="Y333">
            <v>0.025</v>
          </cell>
          <cell r="AA333">
            <v>19373.21</v>
          </cell>
          <cell r="AB333">
            <v>0</v>
          </cell>
        </row>
        <row r="334">
          <cell r="I334" t="str">
            <v>101-0639</v>
          </cell>
          <cell r="K334" t="str">
            <v>Пемза шлаковая(щебень пористый из металлургического шлака), марка 600, фракция от 5 до 10 мм</v>
          </cell>
          <cell r="O334" t="str">
            <v>м3</v>
          </cell>
          <cell r="Y334">
            <v>0.0024</v>
          </cell>
          <cell r="AA334">
            <v>109.61</v>
          </cell>
          <cell r="AB334">
            <v>0</v>
          </cell>
        </row>
        <row r="335">
          <cell r="I335" t="str">
            <v>101-1596</v>
          </cell>
          <cell r="K335" t="str">
            <v>Шкурка шлифовальная двухслойная с зернистостью 40/25</v>
          </cell>
          <cell r="O335" t="str">
            <v>м2</v>
          </cell>
          <cell r="Y335">
            <v>0.00084</v>
          </cell>
          <cell r="AA335">
            <v>44.7</v>
          </cell>
          <cell r="AB335">
            <v>0</v>
          </cell>
        </row>
        <row r="336">
          <cell r="I336" t="str">
            <v>101-1667</v>
          </cell>
          <cell r="K336" t="str">
            <v>Шпатлевка масляно-клеевая</v>
          </cell>
          <cell r="O336" t="str">
            <v>т</v>
          </cell>
          <cell r="Y336">
            <v>0.054</v>
          </cell>
          <cell r="AA336">
            <v>12387.32</v>
          </cell>
          <cell r="AB336">
            <v>0</v>
          </cell>
        </row>
        <row r="337">
          <cell r="I337" t="str">
            <v>101-1757</v>
          </cell>
          <cell r="K337" t="str">
            <v>Ветошь</v>
          </cell>
          <cell r="O337" t="str">
            <v>кг</v>
          </cell>
          <cell r="Y337">
            <v>0.31</v>
          </cell>
          <cell r="AA337">
            <v>2</v>
          </cell>
          <cell r="AB337">
            <v>0</v>
          </cell>
        </row>
        <row r="338">
          <cell r="I338" t="str">
            <v>101-1824</v>
          </cell>
          <cell r="K338" t="str">
            <v>Олифа  для улучшенной окраски(10% натуральной, 90% комбинированной)</v>
          </cell>
          <cell r="O338" t="str">
            <v>т</v>
          </cell>
          <cell r="Y338">
            <v>0.0116</v>
          </cell>
          <cell r="AA338">
            <v>15336.21</v>
          </cell>
          <cell r="AB338">
            <v>0</v>
          </cell>
        </row>
        <row r="339">
          <cell r="I339" t="str">
            <v>1-3.5-73</v>
          </cell>
          <cell r="K339" t="str">
            <v>Затраты труда рабочих-строителей (средний разряд 3.5)</v>
          </cell>
          <cell r="O339" t="str">
            <v>чел.ч</v>
          </cell>
          <cell r="Y339">
            <v>92.73</v>
          </cell>
          <cell r="AA339">
            <v>0</v>
          </cell>
          <cell r="AB339">
            <v>0</v>
          </cell>
        </row>
        <row r="340">
          <cell r="I340" t="str">
            <v>2</v>
          </cell>
          <cell r="K340" t="str">
            <v>Затраты труда машинистов</v>
          </cell>
          <cell r="O340" t="str">
            <v>чел.час</v>
          </cell>
          <cell r="Y340">
            <v>0.1</v>
          </cell>
          <cell r="AA340">
            <v>0</v>
          </cell>
          <cell r="AB340">
            <v>0</v>
          </cell>
        </row>
        <row r="341">
          <cell r="I341" t="str">
            <v>031121</v>
          </cell>
          <cell r="K341" t="str">
            <v>Подъемники мачтовые строительные 0.5 т</v>
          </cell>
          <cell r="O341" t="str">
            <v>маш.-ч</v>
          </cell>
          <cell r="Y341">
            <v>0.01</v>
          </cell>
          <cell r="AA341">
            <v>0</v>
          </cell>
          <cell r="AB341">
            <v>13.25</v>
          </cell>
        </row>
        <row r="342">
          <cell r="I342" t="str">
            <v>400001</v>
          </cell>
          <cell r="K342" t="str">
            <v>Автомобили бортовые грузоподъемностью до 5 т</v>
          </cell>
          <cell r="O342" t="str">
            <v>маш.-ч</v>
          </cell>
          <cell r="Y342">
            <v>0.09</v>
          </cell>
          <cell r="AA342">
            <v>0</v>
          </cell>
          <cell r="AB342">
            <v>60.77</v>
          </cell>
        </row>
        <row r="343">
          <cell r="I343" t="str">
            <v>101-0435</v>
          </cell>
          <cell r="K343" t="str">
            <v>Краски цветные, готовые к применению для внутренних работ МА-22  бежевая, голубая, светло-серая</v>
          </cell>
          <cell r="O343" t="str">
            <v>т</v>
          </cell>
          <cell r="Y343">
            <v>0.02474</v>
          </cell>
          <cell r="AA343">
            <v>19373.21</v>
          </cell>
          <cell r="AB343">
            <v>0</v>
          </cell>
        </row>
        <row r="344">
          <cell r="I344" t="str">
            <v>101-0639</v>
          </cell>
          <cell r="K344" t="str">
            <v>Пемза шлаковая(щебень пористый из металлургического шлака), марка 600, фракция от 5 до 10 мм</v>
          </cell>
          <cell r="O344" t="str">
            <v>м3</v>
          </cell>
          <cell r="Y344">
            <v>0.0024</v>
          </cell>
          <cell r="AA344">
            <v>109.61</v>
          </cell>
          <cell r="AB344">
            <v>0</v>
          </cell>
        </row>
        <row r="345">
          <cell r="I345" t="str">
            <v>101-1596</v>
          </cell>
          <cell r="K345" t="str">
            <v>Шкурка шлифовальная двухслойная с зернистостью 40/25</v>
          </cell>
          <cell r="O345" t="str">
            <v>м2</v>
          </cell>
          <cell r="Y345">
            <v>0.00084</v>
          </cell>
          <cell r="AA345">
            <v>44.7</v>
          </cell>
          <cell r="AB345">
            <v>0</v>
          </cell>
        </row>
        <row r="346">
          <cell r="I346" t="str">
            <v>101-1667</v>
          </cell>
          <cell r="K346" t="str">
            <v>Шпатлевка масляно-клеевая</v>
          </cell>
          <cell r="O346" t="str">
            <v>т</v>
          </cell>
          <cell r="Y346">
            <v>0.041</v>
          </cell>
          <cell r="AA346">
            <v>12387.32</v>
          </cell>
          <cell r="AB346">
            <v>0</v>
          </cell>
        </row>
        <row r="347">
          <cell r="I347" t="str">
            <v>101-1757</v>
          </cell>
          <cell r="K347" t="str">
            <v>Ветошь</v>
          </cell>
          <cell r="O347" t="str">
            <v>кг</v>
          </cell>
          <cell r="Y347">
            <v>0.31</v>
          </cell>
          <cell r="AA347">
            <v>2</v>
          </cell>
          <cell r="AB347">
            <v>0</v>
          </cell>
        </row>
        <row r="348">
          <cell r="I348" t="str">
            <v>101-1824</v>
          </cell>
          <cell r="K348" t="str">
            <v>Олифа  для улучшенной окраски(10% натуральной, 90% комбинированной)</v>
          </cell>
          <cell r="O348" t="str">
            <v>т</v>
          </cell>
          <cell r="Y348">
            <v>0.0025</v>
          </cell>
          <cell r="AA348">
            <v>15336.21</v>
          </cell>
          <cell r="AB3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3"/>
  <sheetViews>
    <sheetView tabSelected="1" zoomScale="50" zoomScaleNormal="50" workbookViewId="0" topLeftCell="A1">
      <selection activeCell="A19" sqref="A19:N19"/>
    </sheetView>
  </sheetViews>
  <sheetFormatPr defaultColWidth="9.140625" defaultRowHeight="12.75"/>
  <cols>
    <col min="2" max="2" width="10.28125" style="0" customWidth="1"/>
    <col min="3" max="3" width="13.8515625" style="0" customWidth="1"/>
  </cols>
  <sheetData>
    <row r="1" spans="1:14" ht="15">
      <c r="A1" s="1" t="s">
        <v>0</v>
      </c>
      <c r="B1" s="1"/>
      <c r="C1" s="1"/>
      <c r="D1" s="1"/>
      <c r="E1" s="1"/>
      <c r="F1" s="2"/>
      <c r="G1" s="2"/>
      <c r="H1" s="2"/>
      <c r="I1" s="2"/>
      <c r="J1" s="1" t="s">
        <v>1</v>
      </c>
      <c r="K1" s="1"/>
      <c r="L1" s="1"/>
      <c r="M1" s="1"/>
      <c r="N1" s="1"/>
    </row>
    <row r="2" spans="1:14" ht="15">
      <c r="A2" s="1"/>
      <c r="B2" s="1"/>
      <c r="C2" s="1"/>
      <c r="D2" s="1"/>
      <c r="E2" s="1"/>
      <c r="F2" s="2"/>
      <c r="G2" s="2"/>
      <c r="H2" s="2"/>
      <c r="I2" s="2"/>
      <c r="J2" s="1"/>
      <c r="K2" s="1"/>
      <c r="L2" s="1"/>
      <c r="M2" s="1"/>
      <c r="N2" s="1"/>
    </row>
    <row r="3" spans="1:14" ht="15">
      <c r="A3" s="1" t="s">
        <v>2</v>
      </c>
      <c r="B3" s="1"/>
      <c r="C3" s="1" t="str">
        <f>+L3</f>
        <v>650,446 тыс.руб</v>
      </c>
      <c r="D3" s="1"/>
      <c r="E3" s="1"/>
      <c r="F3" s="2"/>
      <c r="G3" s="2"/>
      <c r="H3" s="2"/>
      <c r="I3" s="2"/>
      <c r="J3" s="1" t="s">
        <v>2</v>
      </c>
      <c r="K3" s="1"/>
      <c r="L3" s="1" t="str">
        <f>+L23</f>
        <v>650,446 тыс.руб</v>
      </c>
      <c r="M3" s="1"/>
      <c r="N3" s="1"/>
    </row>
    <row r="4" spans="1:14" ht="15">
      <c r="A4" s="1"/>
      <c r="B4" s="1"/>
      <c r="C4" s="1"/>
      <c r="D4" s="1"/>
      <c r="E4" s="1"/>
      <c r="F4" s="2"/>
      <c r="G4" s="2"/>
      <c r="H4" s="2"/>
      <c r="I4" s="2"/>
      <c r="J4" s="1"/>
      <c r="K4" s="1"/>
      <c r="L4" s="1"/>
      <c r="M4" s="1"/>
      <c r="N4" s="1"/>
    </row>
    <row r="5" spans="1:14" ht="15">
      <c r="A5" s="1" t="s">
        <v>3</v>
      </c>
      <c r="B5" s="1"/>
      <c r="C5" s="1"/>
      <c r="D5" s="1"/>
      <c r="E5" s="1"/>
      <c r="F5" s="2"/>
      <c r="G5" s="2"/>
      <c r="H5" s="2"/>
      <c r="I5" s="2"/>
      <c r="J5" s="1" t="s">
        <v>4</v>
      </c>
      <c r="K5" s="1"/>
      <c r="L5" s="1"/>
      <c r="M5" s="1"/>
      <c r="N5" s="1"/>
    </row>
    <row r="6" spans="1:14" ht="15">
      <c r="A6" s="1" t="s">
        <v>5</v>
      </c>
      <c r="B6" s="1"/>
      <c r="C6" s="1"/>
      <c r="D6" s="1"/>
      <c r="E6" s="1"/>
      <c r="F6" s="2"/>
      <c r="G6" s="2"/>
      <c r="H6" s="2"/>
      <c r="I6" s="2"/>
      <c r="J6" s="1" t="s">
        <v>6</v>
      </c>
      <c r="K6" s="1"/>
      <c r="L6" s="1"/>
      <c r="M6" s="1"/>
      <c r="N6" s="1"/>
    </row>
    <row r="7" spans="1:14" ht="15">
      <c r="A7" s="1" t="s">
        <v>7</v>
      </c>
      <c r="B7" s="1"/>
      <c r="C7" s="1"/>
      <c r="D7" s="1"/>
      <c r="E7" s="1"/>
      <c r="F7" s="2"/>
      <c r="G7" s="2"/>
      <c r="H7" s="2"/>
      <c r="I7" s="2"/>
      <c r="J7" s="1"/>
      <c r="K7" s="1"/>
      <c r="L7" s="1"/>
      <c r="M7" s="1"/>
      <c r="N7" s="1"/>
    </row>
    <row r="8" spans="1:14" ht="15">
      <c r="A8" s="1" t="s">
        <v>8</v>
      </c>
      <c r="B8" s="1"/>
      <c r="C8" s="1"/>
      <c r="D8" s="1"/>
      <c r="E8" s="1"/>
      <c r="F8" s="2"/>
      <c r="G8" s="2"/>
      <c r="H8" s="2"/>
      <c r="I8" s="2"/>
      <c r="J8" s="1"/>
      <c r="K8" s="1"/>
      <c r="L8" s="1"/>
      <c r="M8" s="1"/>
      <c r="N8" s="1"/>
    </row>
    <row r="9" spans="1:14" ht="15">
      <c r="A9" s="1" t="s">
        <v>9</v>
      </c>
      <c r="B9" s="1"/>
      <c r="C9" s="1"/>
      <c r="D9" s="1"/>
      <c r="E9" s="1"/>
      <c r="F9" s="2"/>
      <c r="G9" s="2"/>
      <c r="H9" s="2"/>
      <c r="I9" s="2"/>
      <c r="J9" s="1"/>
      <c r="K9" s="1"/>
      <c r="L9" s="1"/>
      <c r="M9" s="1"/>
      <c r="N9" s="1"/>
    </row>
    <row r="10" spans="1:14" ht="15">
      <c r="A10" s="1"/>
      <c r="B10" s="1"/>
      <c r="C10" s="1"/>
      <c r="D10" s="1"/>
      <c r="E10" s="1"/>
      <c r="F10" s="2"/>
      <c r="G10" s="2"/>
      <c r="H10" s="2"/>
      <c r="I10" s="2"/>
      <c r="J10" s="1"/>
      <c r="K10" s="1"/>
      <c r="L10" s="1"/>
      <c r="M10" s="1"/>
      <c r="N10" s="1"/>
    </row>
    <row r="11" spans="1:14" ht="15">
      <c r="A11" s="46"/>
      <c r="B11" s="46"/>
      <c r="C11" s="46"/>
      <c r="D11" s="46"/>
      <c r="E11" s="46"/>
      <c r="F11" s="2"/>
      <c r="G11" s="2"/>
      <c r="H11" s="2"/>
      <c r="I11" s="2"/>
      <c r="J11" s="46">
        <f>IF('[1]Source'!AQ20&lt;&gt;"",'[1]Source'!AQ20,'[1]Source'!AQ12)</f>
      </c>
      <c r="K11" s="46"/>
      <c r="L11" s="46"/>
      <c r="M11" s="46"/>
      <c r="N11" s="46"/>
    </row>
    <row r="12" spans="1:14" ht="15">
      <c r="A12" s="46" t="str">
        <f>CONCATENATE(IF('[1]Source'!K20&lt;&gt;"",'[1]Source'!K20,'[1]Source'!K12),"_____________")</f>
        <v>_____________</v>
      </c>
      <c r="B12" s="46"/>
      <c r="C12" s="46"/>
      <c r="D12" s="46"/>
      <c r="E12" s="46"/>
      <c r="F12" s="2"/>
      <c r="G12" s="2"/>
      <c r="H12" s="2"/>
      <c r="I12" s="2"/>
      <c r="J12" s="46" t="str">
        <f>CONCATENATE(IF('[1]Source'!T20&lt;&gt;"",'[1]Source'!T20,'[1]Source'!T12),"_____________")</f>
        <v>_____________</v>
      </c>
      <c r="K12" s="46"/>
      <c r="L12" s="46"/>
      <c r="M12" s="46"/>
      <c r="N12" s="46"/>
    </row>
    <row r="13" spans="1:14" ht="15">
      <c r="A13" s="1" t="s">
        <v>10</v>
      </c>
      <c r="B13" s="1"/>
      <c r="C13" s="1"/>
      <c r="D13" s="1"/>
      <c r="E13" s="1"/>
      <c r="F13" s="2"/>
      <c r="G13" s="2"/>
      <c r="H13" s="2"/>
      <c r="I13" s="2"/>
      <c r="J13" s="1" t="s">
        <v>10</v>
      </c>
      <c r="K13" s="1"/>
      <c r="L13" s="1"/>
      <c r="M13" s="1"/>
      <c r="N13" s="1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8">
      <c r="A17" s="42" t="s">
        <v>11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15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8">
      <c r="A19" s="44" t="s">
        <v>38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3" t="s">
        <v>12</v>
      </c>
      <c r="L23" s="2" t="s">
        <v>13</v>
      </c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3" t="s">
        <v>14</v>
      </c>
      <c r="L24" s="2" t="str">
        <f>CONCATENATE(ROUND('[1]Source'!F90,3)," чел.-ч.")</f>
        <v>2373,88 чел.-ч.</v>
      </c>
      <c r="M24" s="2"/>
      <c r="N24" s="2"/>
    </row>
    <row r="25" spans="1:14" ht="12.75">
      <c r="A25" s="2" t="str">
        <f>IF(AND('[1]Source'!P12&lt;&gt;0,'[1]Source'!Q12&lt;&gt;0),CONCATENATE("Составлена в ценах ",'[1]Source'!P12," года"),IF('[1]Source'!AF12=0,"Составлена в текущих ценах",CONCATENATE("Составлена в ценах ",'[1]Source'!AF12," года")))</f>
        <v>Составлена в текущих ценах</v>
      </c>
      <c r="B25" s="2"/>
      <c r="C25" s="2"/>
      <c r="D25" s="2"/>
      <c r="E25" s="2"/>
      <c r="F25" s="2"/>
      <c r="G25" s="2"/>
      <c r="H25" s="2"/>
      <c r="I25" s="2"/>
      <c r="J25" s="2"/>
      <c r="K25" s="3" t="s">
        <v>15</v>
      </c>
      <c r="L25" s="2" t="str">
        <f>CONCATENATE(ROUND('[1]Source'!F88/1000,3)," тыс. руб.")</f>
        <v>20,532 тыс. руб.</v>
      </c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41" t="s">
        <v>16</v>
      </c>
      <c r="B27" s="41" t="s">
        <v>17</v>
      </c>
      <c r="C27" s="41" t="s">
        <v>18</v>
      </c>
      <c r="D27" s="41" t="s">
        <v>19</v>
      </c>
      <c r="E27" s="41" t="s">
        <v>20</v>
      </c>
      <c r="F27" s="41" t="s">
        <v>21</v>
      </c>
      <c r="G27" s="41" t="s">
        <v>22</v>
      </c>
      <c r="H27" s="41"/>
      <c r="I27" s="41"/>
      <c r="J27" s="41"/>
      <c r="K27" s="41" t="s">
        <v>23</v>
      </c>
      <c r="L27" s="41"/>
      <c r="M27" s="41"/>
      <c r="N27" s="41"/>
    </row>
    <row r="28" spans="1:14" ht="63.75">
      <c r="A28" s="41"/>
      <c r="B28" s="41"/>
      <c r="C28" s="41"/>
      <c r="D28" s="41"/>
      <c r="E28" s="41"/>
      <c r="F28" s="41"/>
      <c r="G28" s="4" t="s">
        <v>24</v>
      </c>
      <c r="H28" s="4" t="s">
        <v>25</v>
      </c>
      <c r="I28" s="4" t="s">
        <v>26</v>
      </c>
      <c r="J28" s="4" t="s">
        <v>27</v>
      </c>
      <c r="K28" s="4" t="s">
        <v>24</v>
      </c>
      <c r="L28" s="4" t="s">
        <v>25</v>
      </c>
      <c r="M28" s="4" t="s">
        <v>26</v>
      </c>
      <c r="N28" s="4" t="s">
        <v>27</v>
      </c>
    </row>
    <row r="29" spans="1:14" ht="12.75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4">
        <v>7</v>
      </c>
      <c r="H29" s="4">
        <v>8</v>
      </c>
      <c r="I29" s="4">
        <v>9</v>
      </c>
      <c r="J29" s="4">
        <v>10</v>
      </c>
      <c r="K29" s="4">
        <v>11</v>
      </c>
      <c r="L29" s="4">
        <v>12</v>
      </c>
      <c r="M29" s="4">
        <v>13</v>
      </c>
      <c r="N29" s="4">
        <v>14</v>
      </c>
    </row>
    <row r="30" spans="1:14" ht="12.75">
      <c r="A30" s="5"/>
      <c r="B30" s="6"/>
      <c r="C30" s="6" t="str">
        <f>'[1]Source'!G24</f>
        <v>Спортивный зал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14.75">
      <c r="A31" s="8" t="str">
        <f>'[1]Source'!E25</f>
        <v>1</v>
      </c>
      <c r="B31" s="9" t="str">
        <f>'[1]Source'!F25</f>
        <v>46-04-012-3</v>
      </c>
      <c r="C31" s="9" t="str">
        <f>'[1]Source'!G25</f>
        <v>Разборка деревянных заполнений проемов дверных и воротных</v>
      </c>
      <c r="D31" s="9" t="str">
        <f>'[1]Source'!H25</f>
        <v>100 м2</v>
      </c>
      <c r="E31" s="10">
        <f>ROUND('[1]Source'!I25,10)</f>
        <v>0.11</v>
      </c>
      <c r="F31" s="10" t="str">
        <f>IF('[1]Source'!J25=0,"-",ROUND('[1]Source'!J25,10))</f>
        <v>-</v>
      </c>
      <c r="G31" s="10">
        <f>IF('[1]Source'!AH25=0,"-",ROUND('[1]Source'!AH25,2))</f>
        <v>103.91</v>
      </c>
      <c r="H31" s="10">
        <f>IF('[1]Source'!AI25=0,"-",ROUND('[1]Source'!AI25,2))</f>
        <v>7.74</v>
      </c>
      <c r="I31" s="10">
        <f>IF('[1]Source'!AC25=0,"",ROUND('[1]Source'!AC25,2))</f>
      </c>
      <c r="J31" s="10">
        <f>IF('[1]Source'!AD25=0,"-",ROUND('[1]Source'!AD25,2))</f>
        <v>102.56</v>
      </c>
      <c r="K31" s="10">
        <f>IF('[1]Source'!U25=0,"-",ROUND('[1]Source'!U25,2))</f>
        <v>11.43</v>
      </c>
      <c r="L31" s="10">
        <f>IF('[1]Source'!V25=0,"-",ROUND('[1]Source'!V25,2))</f>
        <v>0.85</v>
      </c>
      <c r="M31" s="10">
        <f>IF('[1]Source'!P25=0,"",ROUND('[1]Source'!P25,2))</f>
      </c>
      <c r="N31" s="10">
        <f>IF('[1]Source'!Q25=0,"-",ROUND('[1]Source'!Q25,2))</f>
        <v>11.28</v>
      </c>
    </row>
    <row r="32" spans="1:14" ht="96">
      <c r="A32" s="11"/>
      <c r="B32" s="12" t="str">
        <f>'[1]SmtRes'!I1</f>
        <v>1-2.4-73</v>
      </c>
      <c r="C32" s="12" t="str">
        <f>'[1]SmtRes'!K1</f>
        <v>Затраты труда рабочих-строителей (средний разряд 2.4)</v>
      </c>
      <c r="D32" s="12" t="str">
        <f>'[1]SmtRes'!O1</f>
        <v>чел.ч</v>
      </c>
      <c r="E32" s="11">
        <f>'[1]SmtRes'!Y1*'[1]Source'!I25</f>
        <v>11.4301</v>
      </c>
      <c r="F32" s="11">
        <f>'[1]SmtRes'!Y1</f>
        <v>103.91</v>
      </c>
      <c r="G32" s="11"/>
      <c r="H32" s="11"/>
      <c r="I32" s="11">
        <f>IF('[1]SmtRes'!AA1=0,"",ROUND('[1]SmtRes'!AA1,2))</f>
      </c>
      <c r="J32" s="11">
        <f>IF('[1]SmtRes'!AB1=0,"",ROUND('[1]SmtRes'!AB1,2))</f>
      </c>
      <c r="K32" s="11"/>
      <c r="L32" s="11"/>
      <c r="M32" s="11">
        <f>IF('[1]SmtRes'!AA1=0,"",ROUND('[1]SmtRes'!AA1*'[1]Source'!I25*'[1]SmtRes'!Y1,2))</f>
      </c>
      <c r="N32" s="11">
        <f>IF('[1]SmtRes'!AB1=0,"",ROUND('[1]SmtRes'!AB1*'[1]Source'!I25*'[1]SmtRes'!Y1,2))</f>
      </c>
    </row>
    <row r="33" spans="1:14" ht="48">
      <c r="A33" s="11"/>
      <c r="B33" s="12" t="str">
        <f>'[1]SmtRes'!I2</f>
        <v>2</v>
      </c>
      <c r="C33" s="12" t="str">
        <f>'[1]SmtRes'!K2</f>
        <v>Затраты труда машинистов</v>
      </c>
      <c r="D33" s="12" t="str">
        <f>'[1]SmtRes'!O2</f>
        <v>чел.час</v>
      </c>
      <c r="E33" s="11">
        <f>'[1]SmtRes'!Y2*'[1]Source'!I25</f>
        <v>0.8514</v>
      </c>
      <c r="F33" s="11">
        <f>'[1]SmtRes'!Y2</f>
        <v>7.74</v>
      </c>
      <c r="G33" s="11"/>
      <c r="H33" s="11"/>
      <c r="I33" s="11">
        <f>IF('[1]SmtRes'!AA2=0,"",ROUND('[1]SmtRes'!AA2,2))</f>
      </c>
      <c r="J33" s="11">
        <f>IF('[1]SmtRes'!AB2=0,"",ROUND('[1]SmtRes'!AB2,2))</f>
      </c>
      <c r="K33" s="11"/>
      <c r="L33" s="11"/>
      <c r="M33" s="11">
        <f>IF('[1]SmtRes'!AA2=0,"",ROUND('[1]SmtRes'!AA2*'[1]Source'!I25*'[1]SmtRes'!Y2,2))</f>
      </c>
      <c r="N33" s="11">
        <f>IF('[1]SmtRes'!AB2=0,"",ROUND('[1]SmtRes'!AB2*'[1]Source'!I25*'[1]SmtRes'!Y2,2))</f>
      </c>
    </row>
    <row r="34" spans="1:14" ht="12.75">
      <c r="A34" s="40" t="s">
        <v>28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84">
      <c r="A35" s="13"/>
      <c r="B35" s="14" t="str">
        <f>'[1]SmtRes'!I3</f>
        <v>031121</v>
      </c>
      <c r="C35" s="14" t="str">
        <f>'[1]SmtRes'!K3</f>
        <v>Подъемники мачтовые строительные 0.5 т</v>
      </c>
      <c r="D35" s="14" t="str">
        <f>'[1]SmtRes'!O3</f>
        <v>маш.-ч</v>
      </c>
      <c r="E35" s="13">
        <f>'[1]SmtRes'!Y3*'[1]Source'!I25</f>
        <v>0.8514</v>
      </c>
      <c r="F35" s="13">
        <f>'[1]SmtRes'!Y3</f>
        <v>7.74</v>
      </c>
      <c r="G35" s="13"/>
      <c r="H35" s="13"/>
      <c r="I35" s="13">
        <f>IF('[1]SmtRes'!AA3=0,"",ROUND('[1]SmtRes'!AA3,2))</f>
      </c>
      <c r="J35" s="13">
        <f>IF('[1]SmtRes'!AB3=0,"",ROUND('[1]SmtRes'!AB3,2))</f>
        <v>13.25</v>
      </c>
      <c r="K35" s="13"/>
      <c r="L35" s="13"/>
      <c r="M35" s="13">
        <f>IF('[1]SmtRes'!AA3=0,"",ROUND('[1]SmtRes'!AA3*'[1]Source'!I25*'[1]SmtRes'!Y3,2))</f>
      </c>
      <c r="N35" s="13">
        <f>IF('[1]SmtRes'!AB3=0,"",ROUND('[1]SmtRes'!AB3*'[1]Source'!I25*'[1]SmtRes'!Y3,2))</f>
        <v>11.28</v>
      </c>
    </row>
    <row r="36" spans="1:14" ht="204">
      <c r="A36" s="8" t="str">
        <f>'[1]Source'!E26</f>
        <v>2</v>
      </c>
      <c r="B36" s="9" t="str">
        <f>'[1]Source'!F26</f>
        <v>62-33-2</v>
      </c>
      <c r="C36" s="9" t="str">
        <f>'[1]Source'!G26</f>
        <v>Окраска масляными составами ранее окрашенных поверхностей радиаторов и ребристых труб отопления за 2 раза</v>
      </c>
      <c r="D36" s="9" t="str">
        <f>'[1]Source'!H26</f>
        <v>100 м2</v>
      </c>
      <c r="E36" s="10">
        <f>ROUND('[1]Source'!I26,10)</f>
        <v>0.45</v>
      </c>
      <c r="F36" s="10" t="str">
        <f>IF('[1]Source'!J26=0,"-",ROUND('[1]Source'!J26,10))</f>
        <v>-</v>
      </c>
      <c r="G36" s="10">
        <f>IF('[1]Source'!AH26=0,"-",ROUND('[1]Source'!AH26,2))</f>
        <v>65.94</v>
      </c>
      <c r="H36" s="10">
        <f>IF('[1]Source'!AI26=0,"-",ROUND('[1]Source'!AI26,2))</f>
        <v>0.01</v>
      </c>
      <c r="I36" s="10">
        <f>IF('[1]Source'!AC26=0,"",ROUND('[1]Source'!AC26,2))</f>
        <v>198.34</v>
      </c>
      <c r="J36" s="10">
        <f>IF('[1]Source'!AD26=0,"-",ROUND('[1]Source'!AD26,2))</f>
        <v>0.61</v>
      </c>
      <c r="K36" s="10">
        <f>IF('[1]Source'!U26=0,"-",ROUND('[1]Source'!U26,2))</f>
        <v>29.67</v>
      </c>
      <c r="L36" s="10" t="str">
        <f>IF('[1]Source'!V26=0,"-",ROUND('[1]Source'!V26,2))</f>
        <v>-</v>
      </c>
      <c r="M36" s="10">
        <f>IF('[1]Source'!P26=0,"",ROUND('[1]Source'!P26,2))</f>
        <v>89.25</v>
      </c>
      <c r="N36" s="10">
        <f>IF('[1]Source'!Q26=0,"-",ROUND('[1]Source'!Q26,2))</f>
        <v>0.27</v>
      </c>
    </row>
    <row r="37" spans="1:14" ht="96">
      <c r="A37" s="11"/>
      <c r="B37" s="12" t="str">
        <f>'[1]SmtRes'!I4</f>
        <v>1-3.2-73</v>
      </c>
      <c r="C37" s="12" t="str">
        <f>'[1]SmtRes'!K4</f>
        <v>Затраты труда рабочих-строителей (средний разряд 3.2)</v>
      </c>
      <c r="D37" s="12" t="str">
        <f>'[1]SmtRes'!O4</f>
        <v>чел.ч</v>
      </c>
      <c r="E37" s="11">
        <f>'[1]SmtRes'!Y4*'[1]Source'!I26</f>
        <v>29.673</v>
      </c>
      <c r="F37" s="11">
        <f>'[1]SmtRes'!Y4</f>
        <v>65.94</v>
      </c>
      <c r="G37" s="11"/>
      <c r="H37" s="11"/>
      <c r="I37" s="11">
        <f>IF('[1]SmtRes'!AA4=0,"",ROUND('[1]SmtRes'!AA4,2))</f>
      </c>
      <c r="J37" s="11">
        <f>IF('[1]SmtRes'!AB4=0,"",ROUND('[1]SmtRes'!AB4,2))</f>
      </c>
      <c r="K37" s="11"/>
      <c r="L37" s="11"/>
      <c r="M37" s="11">
        <f>IF('[1]SmtRes'!AA4=0,"",ROUND('[1]SmtRes'!AA4*'[1]Source'!I26*'[1]SmtRes'!Y4,2))</f>
      </c>
      <c r="N37" s="11">
        <f>IF('[1]SmtRes'!AB4=0,"",ROUND('[1]SmtRes'!AB4*'[1]Source'!I26*'[1]SmtRes'!Y4,2))</f>
      </c>
    </row>
    <row r="38" spans="1:14" ht="48">
      <c r="A38" s="11"/>
      <c r="B38" s="12" t="str">
        <f>'[1]SmtRes'!I5</f>
        <v>2</v>
      </c>
      <c r="C38" s="12" t="str">
        <f>'[1]SmtRes'!K5</f>
        <v>Затраты труда машинистов</v>
      </c>
      <c r="D38" s="12" t="str">
        <f>'[1]SmtRes'!O5</f>
        <v>чел.час</v>
      </c>
      <c r="E38" s="11">
        <f>'[1]SmtRes'!Y5*'[1]Source'!I26</f>
        <v>0.0045000000000000005</v>
      </c>
      <c r="F38" s="11">
        <f>'[1]SmtRes'!Y5</f>
        <v>0.01</v>
      </c>
      <c r="G38" s="11"/>
      <c r="H38" s="11"/>
      <c r="I38" s="11">
        <f>IF('[1]SmtRes'!AA5=0,"",ROUND('[1]SmtRes'!AA5,2))</f>
      </c>
      <c r="J38" s="11">
        <f>IF('[1]SmtRes'!AB5=0,"",ROUND('[1]SmtRes'!AB5,2))</f>
      </c>
      <c r="K38" s="11"/>
      <c r="L38" s="11"/>
      <c r="M38" s="11">
        <f>IF('[1]SmtRes'!AA5=0,"",ROUND('[1]SmtRes'!AA5*'[1]Source'!I26*'[1]SmtRes'!Y5,2))</f>
      </c>
      <c r="N38" s="11">
        <f>IF('[1]SmtRes'!AB5=0,"",ROUND('[1]SmtRes'!AB5*'[1]Source'!I26*'[1]SmtRes'!Y5,2))</f>
      </c>
    </row>
    <row r="39" spans="1:14" ht="12.75">
      <c r="A39" s="40" t="s">
        <v>28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ht="96">
      <c r="A40" s="15"/>
      <c r="B40" s="16" t="str">
        <f>'[1]SmtRes'!I6</f>
        <v>400001</v>
      </c>
      <c r="C40" s="16" t="str">
        <f>'[1]SmtRes'!K6</f>
        <v>Автомобили бортовые грузоподъемностью до 5 т</v>
      </c>
      <c r="D40" s="16" t="str">
        <f>'[1]SmtRes'!O6</f>
        <v>маш.-ч</v>
      </c>
      <c r="E40" s="15">
        <f>'[1]SmtRes'!Y6*'[1]Source'!I26</f>
        <v>0.0045000000000000005</v>
      </c>
      <c r="F40" s="15">
        <f>'[1]SmtRes'!Y6</f>
        <v>0.01</v>
      </c>
      <c r="G40" s="15"/>
      <c r="H40" s="15"/>
      <c r="I40" s="15">
        <f>IF('[1]SmtRes'!AA6=0,"",ROUND('[1]SmtRes'!AA6,2))</f>
      </c>
      <c r="J40" s="15">
        <f>IF('[1]SmtRes'!AB6=0,"",ROUND('[1]SmtRes'!AB6,2))</f>
        <v>60.77</v>
      </c>
      <c r="K40" s="15"/>
      <c r="L40" s="15"/>
      <c r="M40" s="15">
        <f>IF('[1]SmtRes'!AA6=0,"",ROUND('[1]SmtRes'!AA6*'[1]Source'!I26*'[1]SmtRes'!Y6,2))</f>
      </c>
      <c r="N40" s="15">
        <f>IF('[1]SmtRes'!AB6=0,"",ROUND('[1]SmtRes'!AB6*'[1]Source'!I26*'[1]SmtRes'!Y6,2))</f>
        <v>0.27</v>
      </c>
    </row>
    <row r="41" spans="1:14" ht="12.75">
      <c r="A41" s="40" t="s">
        <v>29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48">
      <c r="A42" s="17"/>
      <c r="B42" s="18" t="str">
        <f>'[1]SmtRes'!I7</f>
        <v>101-0628</v>
      </c>
      <c r="C42" s="18" t="str">
        <f>'[1]SmtRes'!K7</f>
        <v>Олифа комбинированная К-3</v>
      </c>
      <c r="D42" s="18" t="str">
        <f>'[1]SmtRes'!O7</f>
        <v>т</v>
      </c>
      <c r="E42" s="17">
        <f>'[1]SmtRes'!Y7*'[1]Source'!I26</f>
        <v>0.00405</v>
      </c>
      <c r="F42" s="17">
        <f>'[1]SmtRes'!Y7</f>
        <v>0.009</v>
      </c>
      <c r="G42" s="17"/>
      <c r="H42" s="17"/>
      <c r="I42" s="17">
        <f>IF('[1]SmtRes'!AA7=0,"",ROUND('[1]SmtRes'!AA7,2))</f>
        <v>22015.32</v>
      </c>
      <c r="J42" s="17">
        <f>IF('[1]SmtRes'!AB7=0,"",ROUND('[1]SmtRes'!AB7,2))</f>
      </c>
      <c r="K42" s="17"/>
      <c r="L42" s="17"/>
      <c r="M42" s="17">
        <f>IF('[1]SmtRes'!AA7=0,"",ROUND('[1]SmtRes'!AA7*'[1]Source'!I26*'[1]SmtRes'!Y7,2))</f>
        <v>89.16</v>
      </c>
      <c r="N42" s="17">
        <f>IF('[1]SmtRes'!AB7=0,"",ROUND('[1]SmtRes'!AB7*'[1]Source'!I26*'[1]SmtRes'!Y7,2))</f>
      </c>
    </row>
    <row r="43" spans="1:14" ht="12.75">
      <c r="A43" s="17"/>
      <c r="B43" s="18" t="str">
        <f>'[1]SmtRes'!I8</f>
        <v>101-1757</v>
      </c>
      <c r="C43" s="18" t="str">
        <f>'[1]SmtRes'!K8</f>
        <v>Ветошь</v>
      </c>
      <c r="D43" s="18" t="str">
        <f>'[1]SmtRes'!O8</f>
        <v>кг</v>
      </c>
      <c r="E43" s="17">
        <f>'[1]SmtRes'!Y8*'[1]Source'!I26</f>
        <v>0.045000000000000005</v>
      </c>
      <c r="F43" s="17">
        <f>'[1]SmtRes'!Y8</f>
        <v>0.1</v>
      </c>
      <c r="G43" s="17"/>
      <c r="H43" s="17"/>
      <c r="I43" s="17">
        <f>IF('[1]SmtRes'!AA8=0,"",ROUND('[1]SmtRes'!AA8,2))</f>
        <v>2</v>
      </c>
      <c r="J43" s="17">
        <f>IF('[1]SmtRes'!AB8=0,"",ROUND('[1]SmtRes'!AB8,2))</f>
      </c>
      <c r="K43" s="17"/>
      <c r="L43" s="17"/>
      <c r="M43" s="17">
        <f>IF('[1]SmtRes'!AA8=0,"",ROUND('[1]SmtRes'!AA8*'[1]Source'!I26*'[1]SmtRes'!Y8,2))</f>
        <v>0.09</v>
      </c>
      <c r="N43" s="17">
        <f>IF('[1]SmtRes'!AB8=0,"",ROUND('[1]SmtRes'!AB8*'[1]Source'!I26*'[1]SmtRes'!Y8,2))</f>
      </c>
    </row>
    <row r="44" spans="1:14" ht="120">
      <c r="A44" s="19"/>
      <c r="B44" s="20" t="str">
        <f>'[1]SmtRes'!I9</f>
        <v>101-9840</v>
      </c>
      <c r="C44" s="20" t="str">
        <f>'[1]SmtRes'!K9</f>
        <v>Краски масляные готовые к применению для внутренних работ</v>
      </c>
      <c r="D44" s="20" t="str">
        <f>'[1]SmtRes'!O9</f>
        <v>т</v>
      </c>
      <c r="E44" s="19">
        <f>'[1]SmtRes'!Y9*'[1]Source'!I26</f>
        <v>0.007245</v>
      </c>
      <c r="F44" s="19">
        <f>'[1]SmtRes'!Y9</f>
        <v>0.0161</v>
      </c>
      <c r="G44" s="19"/>
      <c r="H44" s="19"/>
      <c r="I44" s="19">
        <f>IF('[1]SmtRes'!AA9=0,"",ROUND('[1]SmtRes'!AA9,2))</f>
        <v>15119</v>
      </c>
      <c r="J44" s="19">
        <f>IF('[1]SmtRes'!AB9=0,"",ROUND('[1]SmtRes'!AB9,2))</f>
      </c>
      <c r="K44" s="19"/>
      <c r="L44" s="19"/>
      <c r="M44" s="19">
        <f>IF('[1]SmtRes'!AA9=0,"",ROUND('[1]SmtRes'!AA9*'[1]Source'!I26*'[1]SmtRes'!Y9,2))</f>
        <v>109.54</v>
      </c>
      <c r="N44" s="19">
        <f>IF('[1]SmtRes'!AB9=0,"",ROUND('[1]SmtRes'!AB9*'[1]Source'!I26*'[1]SmtRes'!Y9,2))</f>
      </c>
    </row>
    <row r="45" spans="1:14" ht="140.25">
      <c r="A45" s="8" t="str">
        <f>'[1]Source'!E28</f>
        <v>3</v>
      </c>
      <c r="B45" s="9" t="str">
        <f>'[1]Source'!F28</f>
        <v>46-04-012-1</v>
      </c>
      <c r="C45" s="9" t="str">
        <f>'[1]Source'!G28</f>
        <v>Разборка деревянных заполнений проемов оконных с подоконными досками</v>
      </c>
      <c r="D45" s="9" t="str">
        <f>'[1]Source'!H28</f>
        <v>100 м2</v>
      </c>
      <c r="E45" s="10">
        <f>ROUND('[1]Source'!I28,10)</f>
        <v>0.6</v>
      </c>
      <c r="F45" s="10" t="str">
        <f>IF('[1]Source'!J28=0,"-",ROUND('[1]Source'!J28,10))</f>
        <v>-</v>
      </c>
      <c r="G45" s="10">
        <f>IF('[1]Source'!AH28=0,"-",ROUND('[1]Source'!AH28,2))</f>
        <v>188.54</v>
      </c>
      <c r="H45" s="10">
        <f>IF('[1]Source'!AI28=0,"-",ROUND('[1]Source'!AI28,2))</f>
        <v>7.74</v>
      </c>
      <c r="I45" s="10">
        <f>IF('[1]Source'!AC28=0,"",ROUND('[1]Source'!AC28,2))</f>
      </c>
      <c r="J45" s="10">
        <f>IF('[1]Source'!AD28=0,"-",ROUND('[1]Source'!AD28,2))</f>
        <v>102.56</v>
      </c>
      <c r="K45" s="10">
        <f>IF('[1]Source'!U28=0,"-",ROUND('[1]Source'!U28,2))</f>
        <v>113.12</v>
      </c>
      <c r="L45" s="10">
        <f>IF('[1]Source'!V28=0,"-",ROUND('[1]Source'!V28,2))</f>
        <v>4.64</v>
      </c>
      <c r="M45" s="10">
        <f>IF('[1]Source'!P28=0,"",ROUND('[1]Source'!P28,2))</f>
      </c>
      <c r="N45" s="10">
        <f>IF('[1]Source'!Q28=0,"-",ROUND('[1]Source'!Q28,2))</f>
        <v>61.54</v>
      </c>
    </row>
    <row r="46" spans="1:14" ht="96">
      <c r="A46" s="11"/>
      <c r="B46" s="12" t="str">
        <f>'[1]SmtRes'!I10</f>
        <v>1-2.4-73</v>
      </c>
      <c r="C46" s="12" t="str">
        <f>'[1]SmtRes'!K10</f>
        <v>Затраты труда рабочих-строителей (средний разряд 2.4)</v>
      </c>
      <c r="D46" s="12" t="str">
        <f>'[1]SmtRes'!O10</f>
        <v>чел.ч</v>
      </c>
      <c r="E46" s="11">
        <f>'[1]SmtRes'!Y10*'[1]Source'!I28</f>
        <v>113.124</v>
      </c>
      <c r="F46" s="11">
        <f>'[1]SmtRes'!Y10</f>
        <v>188.54</v>
      </c>
      <c r="G46" s="11"/>
      <c r="H46" s="11"/>
      <c r="I46" s="11">
        <f>IF('[1]SmtRes'!AA10=0,"",ROUND('[1]SmtRes'!AA10,2))</f>
      </c>
      <c r="J46" s="11">
        <f>IF('[1]SmtRes'!AB10=0,"",ROUND('[1]SmtRes'!AB10,2))</f>
      </c>
      <c r="K46" s="11"/>
      <c r="L46" s="11"/>
      <c r="M46" s="11">
        <f>IF('[1]SmtRes'!AA10=0,"",ROUND('[1]SmtRes'!AA10*'[1]Source'!I28*'[1]SmtRes'!Y10,2))</f>
      </c>
      <c r="N46" s="11">
        <f>IF('[1]SmtRes'!AB10=0,"",ROUND('[1]SmtRes'!AB10*'[1]Source'!I28*'[1]SmtRes'!Y10,2))</f>
      </c>
    </row>
    <row r="47" spans="1:14" ht="48">
      <c r="A47" s="11"/>
      <c r="B47" s="12" t="str">
        <f>'[1]SmtRes'!I11</f>
        <v>2</v>
      </c>
      <c r="C47" s="12" t="str">
        <f>'[1]SmtRes'!K11</f>
        <v>Затраты труда машинистов</v>
      </c>
      <c r="D47" s="12" t="str">
        <f>'[1]SmtRes'!O11</f>
        <v>чел.час</v>
      </c>
      <c r="E47" s="11">
        <f>'[1]SmtRes'!Y11*'[1]Source'!I28</f>
        <v>4.644</v>
      </c>
      <c r="F47" s="11">
        <f>'[1]SmtRes'!Y11</f>
        <v>7.74</v>
      </c>
      <c r="G47" s="11"/>
      <c r="H47" s="11"/>
      <c r="I47" s="11">
        <f>IF('[1]SmtRes'!AA11=0,"",ROUND('[1]SmtRes'!AA11,2))</f>
      </c>
      <c r="J47" s="11">
        <f>IF('[1]SmtRes'!AB11=0,"",ROUND('[1]SmtRes'!AB11,2))</f>
      </c>
      <c r="K47" s="11"/>
      <c r="L47" s="11"/>
      <c r="M47" s="11">
        <f>IF('[1]SmtRes'!AA11=0,"",ROUND('[1]SmtRes'!AA11*'[1]Source'!I28*'[1]SmtRes'!Y11,2))</f>
      </c>
      <c r="N47" s="11">
        <f>IF('[1]SmtRes'!AB11=0,"",ROUND('[1]SmtRes'!AB11*'[1]Source'!I28*'[1]SmtRes'!Y11,2))</f>
      </c>
    </row>
    <row r="48" spans="1:14" ht="12.75">
      <c r="A48" s="40" t="s">
        <v>28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84">
      <c r="A49" s="13"/>
      <c r="B49" s="14" t="str">
        <f>'[1]SmtRes'!I12</f>
        <v>031121</v>
      </c>
      <c r="C49" s="14" t="str">
        <f>'[1]SmtRes'!K12</f>
        <v>Подъемники мачтовые строительные 0.5 т</v>
      </c>
      <c r="D49" s="14" t="str">
        <f>'[1]SmtRes'!O12</f>
        <v>маш.-ч</v>
      </c>
      <c r="E49" s="13">
        <f>'[1]SmtRes'!Y12*'[1]Source'!I28</f>
        <v>4.644</v>
      </c>
      <c r="F49" s="13">
        <f>'[1]SmtRes'!Y12</f>
        <v>7.74</v>
      </c>
      <c r="G49" s="13"/>
      <c r="H49" s="13"/>
      <c r="I49" s="13">
        <f>IF('[1]SmtRes'!AA12=0,"",ROUND('[1]SmtRes'!AA12,2))</f>
      </c>
      <c r="J49" s="13">
        <f>IF('[1]SmtRes'!AB12=0,"",ROUND('[1]SmtRes'!AB12,2))</f>
        <v>13.25</v>
      </c>
      <c r="K49" s="13"/>
      <c r="L49" s="13"/>
      <c r="M49" s="13">
        <f>IF('[1]SmtRes'!AA12=0,"",ROUND('[1]SmtRes'!AA12*'[1]Source'!I28*'[1]SmtRes'!Y12,2))</f>
      </c>
      <c r="N49" s="13">
        <f>IF('[1]SmtRes'!AB12=0,"",ROUND('[1]SmtRes'!AB12*'[1]Source'!I28*'[1]SmtRes'!Y12,2))</f>
        <v>61.53</v>
      </c>
    </row>
    <row r="50" spans="1:14" ht="127.5">
      <c r="A50" s="8" t="str">
        <f>'[1]Source'!E29</f>
        <v>4</v>
      </c>
      <c r="B50" s="9" t="str">
        <f>'[1]Source'!F29</f>
        <v>57-1-1</v>
      </c>
      <c r="C50" s="9" t="str">
        <f>'[1]Source'!G29</f>
        <v>Разборка оснований покрытия полов кирпичных столбиков под лаги</v>
      </c>
      <c r="D50" s="9" t="str">
        <f>'[1]Source'!H29</f>
        <v>100 м2</v>
      </c>
      <c r="E50" s="10">
        <f>ROUND('[1]Source'!I29,10)</f>
        <v>1.64</v>
      </c>
      <c r="F50" s="10" t="str">
        <f>IF('[1]Source'!J29=0,"-",ROUND('[1]Source'!J29,10))</f>
        <v>-</v>
      </c>
      <c r="G50" s="10">
        <f>IF('[1]Source'!AH29=0,"-",ROUND('[1]Source'!AH29,2))</f>
        <v>8.71</v>
      </c>
      <c r="H50" s="10" t="str">
        <f>IF('[1]Source'!AI29=0,"-",ROUND('[1]Source'!AI29,2))</f>
        <v>-</v>
      </c>
      <c r="I50" s="10">
        <f>IF('[1]Source'!AC29=0,"",ROUND('[1]Source'!AC29,2))</f>
      </c>
      <c r="J50" s="10" t="str">
        <f>IF('[1]Source'!AD29=0,"-",ROUND('[1]Source'!AD29,2))</f>
        <v>-</v>
      </c>
      <c r="K50" s="10">
        <f>IF('[1]Source'!U29=0,"-",ROUND('[1]Source'!U29,2))</f>
        <v>14.28</v>
      </c>
      <c r="L50" s="10" t="str">
        <f>IF('[1]Source'!V29=0,"-",ROUND('[1]Source'!V29,2))</f>
        <v>-</v>
      </c>
      <c r="M50" s="10">
        <f>IF('[1]Source'!P29=0,"",ROUND('[1]Source'!P29,2))</f>
      </c>
      <c r="N50" s="10" t="str">
        <f>IF('[1]Source'!Q29=0,"-",ROUND('[1]Source'!Q29,2))</f>
        <v>-</v>
      </c>
    </row>
    <row r="51" spans="1:14" ht="96">
      <c r="A51" s="11"/>
      <c r="B51" s="12" t="str">
        <f>'[1]SmtRes'!I13</f>
        <v>1-2.0-73</v>
      </c>
      <c r="C51" s="12" t="str">
        <f>'[1]SmtRes'!K13</f>
        <v>Затраты труда рабочих-строителей (средний разряд 2.0)</v>
      </c>
      <c r="D51" s="12" t="str">
        <f>'[1]SmtRes'!O13</f>
        <v>чел.ч</v>
      </c>
      <c r="E51" s="11">
        <f>'[1]SmtRes'!Y13*'[1]Source'!I29</f>
        <v>14.2844</v>
      </c>
      <c r="F51" s="11">
        <f>'[1]SmtRes'!Y13</f>
        <v>8.71</v>
      </c>
      <c r="G51" s="11"/>
      <c r="H51" s="11"/>
      <c r="I51" s="11">
        <f>IF('[1]SmtRes'!AA13=0,"",ROUND('[1]SmtRes'!AA13,2))</f>
      </c>
      <c r="J51" s="11">
        <f>IF('[1]SmtRes'!AB13=0,"",ROUND('[1]SmtRes'!AB13,2))</f>
      </c>
      <c r="K51" s="11"/>
      <c r="L51" s="11"/>
      <c r="M51" s="11">
        <f>IF('[1]SmtRes'!AA13=0,"",ROUND('[1]SmtRes'!AA13*'[1]Source'!I29*'[1]SmtRes'!Y13,2))</f>
      </c>
      <c r="N51" s="11">
        <f>IF('[1]SmtRes'!AB13=0,"",ROUND('[1]SmtRes'!AB13*'[1]Source'!I29*'[1]SmtRes'!Y13,2))</f>
      </c>
    </row>
    <row r="52" spans="1:14" ht="12.75">
      <c r="A52" s="40" t="s">
        <v>29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36">
      <c r="A53" s="19"/>
      <c r="B53" s="20" t="str">
        <f>'[1]SmtRes'!I14</f>
        <v>999-9900</v>
      </c>
      <c r="C53" s="20" t="str">
        <f>'[1]SmtRes'!K14</f>
        <v>Строительный мусор</v>
      </c>
      <c r="D53" s="20" t="str">
        <f>'[1]SmtRes'!O14</f>
        <v>т</v>
      </c>
      <c r="E53" s="19">
        <f>'[1]SmtRes'!Y14*'[1]Source'!I29</f>
        <v>5.9368</v>
      </c>
      <c r="F53" s="19">
        <f>'[1]SmtRes'!Y14</f>
        <v>3.62</v>
      </c>
      <c r="G53" s="19"/>
      <c r="H53" s="19"/>
      <c r="I53" s="19">
        <f>IF('[1]SmtRes'!AA14=0,"",ROUND('[1]SmtRes'!AA14,2))</f>
      </c>
      <c r="J53" s="19">
        <f>IF('[1]SmtRes'!AB14=0,"",ROUND('[1]SmtRes'!AB14,2))</f>
      </c>
      <c r="K53" s="19"/>
      <c r="L53" s="19"/>
      <c r="M53" s="19">
        <f>IF('[1]SmtRes'!AA14=0,"",ROUND('[1]SmtRes'!AA14*'[1]Source'!I29*'[1]SmtRes'!Y14,2))</f>
      </c>
      <c r="N53" s="19">
        <f>IF('[1]SmtRes'!AB14=0,"",ROUND('[1]SmtRes'!AB14*'[1]Source'!I29*'[1]SmtRes'!Y14,2))</f>
      </c>
    </row>
    <row r="54" spans="1:14" ht="102">
      <c r="A54" s="8" t="str">
        <f>'[1]Source'!E30</f>
        <v>5</v>
      </c>
      <c r="B54" s="9" t="str">
        <f>'[1]Source'!F30</f>
        <v>57-1-2</v>
      </c>
      <c r="C54" s="9" t="str">
        <f>'[1]Source'!G30</f>
        <v>Разборка оснований покрытия полов лаг из досок и брусков</v>
      </c>
      <c r="D54" s="9" t="str">
        <f>'[1]Source'!H30</f>
        <v>100 м2</v>
      </c>
      <c r="E54" s="10">
        <f>ROUND('[1]Source'!I30,10)</f>
        <v>1.64</v>
      </c>
      <c r="F54" s="10" t="str">
        <f>IF('[1]Source'!J30=0,"-",ROUND('[1]Source'!J30,10))</f>
        <v>-</v>
      </c>
      <c r="G54" s="10">
        <f>IF('[1]Source'!AH30=0,"-",ROUND('[1]Source'!AH30,2))</f>
        <v>7.67</v>
      </c>
      <c r="H54" s="10" t="str">
        <f>IF('[1]Source'!AI30=0,"-",ROUND('[1]Source'!AI30,2))</f>
        <v>-</v>
      </c>
      <c r="I54" s="10">
        <f>IF('[1]Source'!AC30=0,"",ROUND('[1]Source'!AC30,2))</f>
      </c>
      <c r="J54" s="10" t="str">
        <f>IF('[1]Source'!AD30=0,"-",ROUND('[1]Source'!AD30,2))</f>
        <v>-</v>
      </c>
      <c r="K54" s="10">
        <f>IF('[1]Source'!U30=0,"-",ROUND('[1]Source'!U30,2))</f>
        <v>12.58</v>
      </c>
      <c r="L54" s="10" t="str">
        <f>IF('[1]Source'!V30=0,"-",ROUND('[1]Source'!V30,2))</f>
        <v>-</v>
      </c>
      <c r="M54" s="10">
        <f>IF('[1]Source'!P30=0,"",ROUND('[1]Source'!P30,2))</f>
      </c>
      <c r="N54" s="10" t="str">
        <f>IF('[1]Source'!Q30=0,"-",ROUND('[1]Source'!Q30,2))</f>
        <v>-</v>
      </c>
    </row>
    <row r="55" spans="1:14" ht="96">
      <c r="A55" s="11"/>
      <c r="B55" s="12" t="str">
        <f>'[1]SmtRes'!I15</f>
        <v>1-2.0-73</v>
      </c>
      <c r="C55" s="12" t="str">
        <f>'[1]SmtRes'!K15</f>
        <v>Затраты труда рабочих-строителей (средний разряд 2.0)</v>
      </c>
      <c r="D55" s="12" t="str">
        <f>'[1]SmtRes'!O15</f>
        <v>чел.ч</v>
      </c>
      <c r="E55" s="11">
        <f>'[1]SmtRes'!Y15*'[1]Source'!I30</f>
        <v>12.5788</v>
      </c>
      <c r="F55" s="11">
        <f>'[1]SmtRes'!Y15</f>
        <v>7.67</v>
      </c>
      <c r="G55" s="11"/>
      <c r="H55" s="11"/>
      <c r="I55" s="11">
        <f>IF('[1]SmtRes'!AA15=0,"",ROUND('[1]SmtRes'!AA15,2))</f>
      </c>
      <c r="J55" s="11">
        <f>IF('[1]SmtRes'!AB15=0,"",ROUND('[1]SmtRes'!AB15,2))</f>
      </c>
      <c r="K55" s="11"/>
      <c r="L55" s="11"/>
      <c r="M55" s="11">
        <f>IF('[1]SmtRes'!AA15=0,"",ROUND('[1]SmtRes'!AA15*'[1]Source'!I30*'[1]SmtRes'!Y15,2))</f>
      </c>
      <c r="N55" s="11">
        <f>IF('[1]SmtRes'!AB15=0,"",ROUND('[1]SmtRes'!AB15*'[1]Source'!I30*'[1]SmtRes'!Y15,2))</f>
      </c>
    </row>
    <row r="56" spans="1:14" ht="12.75">
      <c r="A56" s="40" t="s">
        <v>29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36">
      <c r="A57" s="19"/>
      <c r="B57" s="20" t="str">
        <f>'[1]SmtRes'!I16</f>
        <v>999-9900</v>
      </c>
      <c r="C57" s="20" t="str">
        <f>'[1]SmtRes'!K16</f>
        <v>Строительный мусор</v>
      </c>
      <c r="D57" s="20" t="str">
        <f>'[1]SmtRes'!O16</f>
        <v>т</v>
      </c>
      <c r="E57" s="19">
        <f>'[1]SmtRes'!Y16*'[1]Source'!I30</f>
        <v>1.148</v>
      </c>
      <c r="F57" s="19">
        <f>'[1]SmtRes'!Y16</f>
        <v>0.7</v>
      </c>
      <c r="G57" s="19"/>
      <c r="H57" s="19"/>
      <c r="I57" s="19">
        <f>IF('[1]SmtRes'!AA16=0,"",ROUND('[1]SmtRes'!AA16,2))</f>
      </c>
      <c r="J57" s="19">
        <f>IF('[1]SmtRes'!AB16=0,"",ROUND('[1]SmtRes'!AB16,2))</f>
      </c>
      <c r="K57" s="19"/>
      <c r="L57" s="19"/>
      <c r="M57" s="19">
        <f>IF('[1]SmtRes'!AA16=0,"",ROUND('[1]SmtRes'!AA16*'[1]Source'!I30*'[1]SmtRes'!Y16,2))</f>
      </c>
      <c r="N57" s="19">
        <f>IF('[1]SmtRes'!AB16=0,"",ROUND('[1]SmtRes'!AB16*'[1]Source'!I30*'[1]SmtRes'!Y16,2))</f>
      </c>
    </row>
    <row r="58" spans="1:14" ht="51">
      <c r="A58" s="8" t="str">
        <f>'[1]Source'!E31</f>
        <v>6</v>
      </c>
      <c r="B58" s="9" t="str">
        <f>'[1]Source'!F31</f>
        <v>46-04-010-2</v>
      </c>
      <c r="C58" s="9" t="str">
        <f>'[1]Source'!G31</f>
        <v>Разборка покрытий полов дощатых</v>
      </c>
      <c r="D58" s="9" t="str">
        <f>'[1]Source'!H31</f>
        <v>100 м2</v>
      </c>
      <c r="E58" s="10">
        <f>ROUND('[1]Source'!I31,10)</f>
        <v>1.64</v>
      </c>
      <c r="F58" s="10" t="str">
        <f>IF('[1]Source'!J31=0,"-",ROUND('[1]Source'!J31,10))</f>
        <v>-</v>
      </c>
      <c r="G58" s="10">
        <f>IF('[1]Source'!AH31=0,"-",ROUND('[1]Source'!AH31,2))</f>
        <v>30.53</v>
      </c>
      <c r="H58" s="10">
        <f>IF('[1]Source'!AI31=0,"-",ROUND('[1]Source'!AI31,2))</f>
        <v>3.65</v>
      </c>
      <c r="I58" s="10">
        <f>IF('[1]Source'!AC31=0,"",ROUND('[1]Source'!AC31,2))</f>
      </c>
      <c r="J58" s="10">
        <f>IF('[1]Source'!AD31=0,"-",ROUND('[1]Source'!AD31,2))</f>
        <v>48.36</v>
      </c>
      <c r="K58" s="10">
        <f>IF('[1]Source'!U31=0,"-",ROUND('[1]Source'!U31,2))</f>
        <v>50.07</v>
      </c>
      <c r="L58" s="10">
        <f>IF('[1]Source'!V31=0,"-",ROUND('[1]Source'!V31,2))</f>
        <v>5.99</v>
      </c>
      <c r="M58" s="10">
        <f>IF('[1]Source'!P31=0,"",ROUND('[1]Source'!P31,2))</f>
      </c>
      <c r="N58" s="10">
        <f>IF('[1]Source'!Q31=0,"-",ROUND('[1]Source'!Q31,2))</f>
        <v>79.31</v>
      </c>
    </row>
    <row r="59" spans="1:14" ht="96">
      <c r="A59" s="11"/>
      <c r="B59" s="12" t="str">
        <f>'[1]SmtRes'!I17</f>
        <v>1-2.0-73</v>
      </c>
      <c r="C59" s="12" t="str">
        <f>'[1]SmtRes'!K17</f>
        <v>Затраты труда рабочих-строителей (средний разряд 2.0)</v>
      </c>
      <c r="D59" s="12" t="str">
        <f>'[1]SmtRes'!O17</f>
        <v>чел.ч</v>
      </c>
      <c r="E59" s="11">
        <f>'[1]SmtRes'!Y17*'[1]Source'!I31</f>
        <v>50.0692</v>
      </c>
      <c r="F59" s="11">
        <f>'[1]SmtRes'!Y17</f>
        <v>30.53</v>
      </c>
      <c r="G59" s="11"/>
      <c r="H59" s="11"/>
      <c r="I59" s="11">
        <f>IF('[1]SmtRes'!AA17=0,"",ROUND('[1]SmtRes'!AA17,2))</f>
      </c>
      <c r="J59" s="11">
        <f>IF('[1]SmtRes'!AB17=0,"",ROUND('[1]SmtRes'!AB17,2))</f>
      </c>
      <c r="K59" s="11"/>
      <c r="L59" s="11"/>
      <c r="M59" s="11">
        <f>IF('[1]SmtRes'!AA17=0,"",ROUND('[1]SmtRes'!AA17*'[1]Source'!I31*'[1]SmtRes'!Y17,2))</f>
      </c>
      <c r="N59" s="11">
        <f>IF('[1]SmtRes'!AB17=0,"",ROUND('[1]SmtRes'!AB17*'[1]Source'!I31*'[1]SmtRes'!Y17,2))</f>
      </c>
    </row>
    <row r="60" spans="1:14" ht="48">
      <c r="A60" s="11"/>
      <c r="B60" s="12" t="str">
        <f>'[1]SmtRes'!I18</f>
        <v>2</v>
      </c>
      <c r="C60" s="12" t="str">
        <f>'[1]SmtRes'!K18</f>
        <v>Затраты труда машинистов</v>
      </c>
      <c r="D60" s="12" t="str">
        <f>'[1]SmtRes'!O18</f>
        <v>чел.час</v>
      </c>
      <c r="E60" s="11">
        <f>'[1]SmtRes'!Y18*'[1]Source'!I31</f>
        <v>5.986</v>
      </c>
      <c r="F60" s="11">
        <f>'[1]SmtRes'!Y18</f>
        <v>3.65</v>
      </c>
      <c r="G60" s="11"/>
      <c r="H60" s="11"/>
      <c r="I60" s="11">
        <f>IF('[1]SmtRes'!AA18=0,"",ROUND('[1]SmtRes'!AA18,2))</f>
      </c>
      <c r="J60" s="11">
        <f>IF('[1]SmtRes'!AB18=0,"",ROUND('[1]SmtRes'!AB18,2))</f>
      </c>
      <c r="K60" s="11"/>
      <c r="L60" s="11"/>
      <c r="M60" s="11">
        <f>IF('[1]SmtRes'!AA18=0,"",ROUND('[1]SmtRes'!AA18*'[1]Source'!I31*'[1]SmtRes'!Y18,2))</f>
      </c>
      <c r="N60" s="11">
        <f>IF('[1]SmtRes'!AB18=0,"",ROUND('[1]SmtRes'!AB18*'[1]Source'!I31*'[1]SmtRes'!Y18,2))</f>
      </c>
    </row>
    <row r="61" spans="1:14" ht="12.75">
      <c r="A61" s="40" t="s">
        <v>28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ht="84">
      <c r="A62" s="13"/>
      <c r="B62" s="14" t="str">
        <f>'[1]SmtRes'!I19</f>
        <v>031121</v>
      </c>
      <c r="C62" s="14" t="str">
        <f>'[1]SmtRes'!K19</f>
        <v>Подъемники мачтовые строительные 0.5 т</v>
      </c>
      <c r="D62" s="14" t="str">
        <f>'[1]SmtRes'!O19</f>
        <v>маш.-ч</v>
      </c>
      <c r="E62" s="13">
        <f>'[1]SmtRes'!Y19*'[1]Source'!I31</f>
        <v>5.986</v>
      </c>
      <c r="F62" s="13">
        <f>'[1]SmtRes'!Y19</f>
        <v>3.65</v>
      </c>
      <c r="G62" s="13"/>
      <c r="H62" s="13"/>
      <c r="I62" s="13">
        <f>IF('[1]SmtRes'!AA19=0,"",ROUND('[1]SmtRes'!AA19,2))</f>
      </c>
      <c r="J62" s="13">
        <f>IF('[1]SmtRes'!AB19=0,"",ROUND('[1]SmtRes'!AB19,2))</f>
        <v>13.25</v>
      </c>
      <c r="K62" s="13"/>
      <c r="L62" s="13"/>
      <c r="M62" s="13">
        <f>IF('[1]SmtRes'!AA19=0,"",ROUND('[1]SmtRes'!AA19*'[1]Source'!I31*'[1]SmtRes'!Y19,2))</f>
      </c>
      <c r="N62" s="13">
        <f>IF('[1]SmtRes'!AB19=0,"",ROUND('[1]SmtRes'!AB19*'[1]Source'!I31*'[1]SmtRes'!Y19,2))</f>
        <v>79.31</v>
      </c>
    </row>
    <row r="63" spans="1:14" ht="216.75">
      <c r="A63" s="8" t="str">
        <f>'[1]Source'!E32</f>
        <v>7</v>
      </c>
      <c r="B63" s="9" t="str">
        <f>'[1]Source'!F32</f>
        <v>10-01-039-2</v>
      </c>
      <c r="C63" s="9" t="str">
        <f>'[1]Source'!G32</f>
        <v>Установка блоков в наружных и внутренних дверных проемах в каменных стенах площадью проема более 3 м2</v>
      </c>
      <c r="D63" s="9" t="str">
        <f>'[1]Source'!H32</f>
        <v>100 м2</v>
      </c>
      <c r="E63" s="10">
        <f>ROUND('[1]Source'!I32,10)</f>
        <v>0.15</v>
      </c>
      <c r="F63" s="10" t="str">
        <f>IF('[1]Source'!J32=0,"-",ROUND('[1]Source'!J32,10))</f>
        <v>-</v>
      </c>
      <c r="G63" s="10">
        <f>IF('[1]Source'!AH32=0,"-",ROUND('[1]Source'!AH32,2))</f>
        <v>92.92</v>
      </c>
      <c r="H63" s="10">
        <f>IF('[1]Source'!AI32=0,"-",ROUND('[1]Source'!AI32,2))</f>
        <v>10.52</v>
      </c>
      <c r="I63" s="10">
        <f>IF('[1]Source'!AC32=0,"",ROUND('[1]Source'!AC32,2))</f>
        <v>23507.12</v>
      </c>
      <c r="J63" s="10">
        <f>IF('[1]Source'!AD32=0,"-",ROUND('[1]Source'!AD32,2))</f>
        <v>1160.34</v>
      </c>
      <c r="K63" s="10">
        <f>IF('[1]Source'!U32=0,"-",ROUND('[1]Source'!U32,2))</f>
        <v>13.94</v>
      </c>
      <c r="L63" s="10">
        <f>IF('[1]Source'!V32=0,"-",ROUND('[1]Source'!V32,2))</f>
        <v>1.58</v>
      </c>
      <c r="M63" s="10">
        <f>IF('[1]Source'!P32=0,"",ROUND('[1]Source'!P32,2))</f>
        <v>3526.07</v>
      </c>
      <c r="N63" s="10">
        <f>IF('[1]Source'!Q32=0,"-",ROUND('[1]Source'!Q32,2))</f>
        <v>174.05</v>
      </c>
    </row>
    <row r="64" spans="1:14" ht="96">
      <c r="A64" s="11"/>
      <c r="B64" s="12" t="str">
        <f>'[1]SmtRes'!I20</f>
        <v>1-3.8-73</v>
      </c>
      <c r="C64" s="12" t="str">
        <f>'[1]SmtRes'!K20</f>
        <v>Затраты труда рабочих-строителей (средний разряд 3.8)</v>
      </c>
      <c r="D64" s="12" t="str">
        <f>'[1]SmtRes'!O20</f>
        <v>чел.ч</v>
      </c>
      <c r="E64" s="11">
        <f>'[1]SmtRes'!Y20*'[1]Source'!I32</f>
        <v>13.938</v>
      </c>
      <c r="F64" s="11">
        <f>'[1]SmtRes'!Y20</f>
        <v>92.92</v>
      </c>
      <c r="G64" s="11"/>
      <c r="H64" s="11"/>
      <c r="I64" s="11">
        <f>IF('[1]SmtRes'!AA20=0,"",ROUND('[1]SmtRes'!AA20,2))</f>
      </c>
      <c r="J64" s="11">
        <f>IF('[1]SmtRes'!AB20=0,"",ROUND('[1]SmtRes'!AB20,2))</f>
      </c>
      <c r="K64" s="11"/>
      <c r="L64" s="11"/>
      <c r="M64" s="11">
        <f>IF('[1]SmtRes'!AA20=0,"",ROUND('[1]SmtRes'!AA20*'[1]Source'!I32*'[1]SmtRes'!Y20,2))</f>
      </c>
      <c r="N64" s="11">
        <f>IF('[1]SmtRes'!AB20=0,"",ROUND('[1]SmtRes'!AB20*'[1]Source'!I32*'[1]SmtRes'!Y20,2))</f>
      </c>
    </row>
    <row r="65" spans="1:14" ht="48">
      <c r="A65" s="11"/>
      <c r="B65" s="12" t="str">
        <f>'[1]SmtRes'!I21</f>
        <v>2</v>
      </c>
      <c r="C65" s="12" t="str">
        <f>'[1]SmtRes'!K21</f>
        <v>Затраты труда машинистов</v>
      </c>
      <c r="D65" s="12" t="str">
        <f>'[1]SmtRes'!O21</f>
        <v>чел.час</v>
      </c>
      <c r="E65" s="11">
        <f>'[1]SmtRes'!Y21*'[1]Source'!I32</f>
        <v>1.5779999999999998</v>
      </c>
      <c r="F65" s="11">
        <f>'[1]SmtRes'!Y21</f>
        <v>10.52</v>
      </c>
      <c r="G65" s="11"/>
      <c r="H65" s="11"/>
      <c r="I65" s="11">
        <f>IF('[1]SmtRes'!AA21=0,"",ROUND('[1]SmtRes'!AA21,2))</f>
      </c>
      <c r="J65" s="11">
        <f>IF('[1]SmtRes'!AB21=0,"",ROUND('[1]SmtRes'!AB21,2))</f>
      </c>
      <c r="K65" s="11"/>
      <c r="L65" s="11"/>
      <c r="M65" s="11">
        <f>IF('[1]SmtRes'!AA21=0,"",ROUND('[1]SmtRes'!AA21*'[1]Source'!I32*'[1]SmtRes'!Y21,2))</f>
      </c>
      <c r="N65" s="11">
        <f>IF('[1]SmtRes'!AB21=0,"",ROUND('[1]SmtRes'!AB21*'[1]Source'!I32*'[1]SmtRes'!Y21,2))</f>
      </c>
    </row>
    <row r="66" spans="1:14" ht="12.75">
      <c r="A66" s="40" t="s">
        <v>28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4" ht="192">
      <c r="A67" s="15"/>
      <c r="B67" s="16" t="str">
        <f>'[1]SmtRes'!I22</f>
        <v>020129</v>
      </c>
      <c r="C67" s="16" t="str">
        <f>'[1]SmtRes'!K22</f>
        <v>Краны башенные при работе на других видах строительства (кроме монтажа технологического оборудования) 8 т</v>
      </c>
      <c r="D67" s="16" t="str">
        <f>'[1]SmtRes'!O22</f>
        <v>маш.ч</v>
      </c>
      <c r="E67" s="15">
        <f>'[1]SmtRes'!Y22*'[1]Source'!I32</f>
        <v>1.062</v>
      </c>
      <c r="F67" s="15">
        <f>'[1]SmtRes'!Y22</f>
        <v>7.08</v>
      </c>
      <c r="G67" s="15"/>
      <c r="H67" s="15"/>
      <c r="I67" s="15">
        <f>IF('[1]SmtRes'!AA22=0,"",ROUND('[1]SmtRes'!AA22,2))</f>
      </c>
      <c r="J67" s="15">
        <f>IF('[1]SmtRes'!AB22=0,"",ROUND('[1]SmtRes'!AB22,2))</f>
        <v>118.84</v>
      </c>
      <c r="K67" s="15"/>
      <c r="L67" s="15"/>
      <c r="M67" s="15">
        <f>IF('[1]SmtRes'!AA22=0,"",ROUND('[1]SmtRes'!AA22*'[1]Source'!I32*'[1]SmtRes'!Y22,2))</f>
      </c>
      <c r="N67" s="15">
        <f>IF('[1]SmtRes'!AB22=0,"",ROUND('[1]SmtRes'!AB22*'[1]Source'!I32*'[1]SmtRes'!Y22,2))</f>
        <v>126.21</v>
      </c>
    </row>
    <row r="68" spans="1:14" ht="192">
      <c r="A68" s="15"/>
      <c r="B68" s="16" t="str">
        <f>'[1]SmtRes'!I23</f>
        <v>021141</v>
      </c>
      <c r="C68" s="16" t="str">
        <f>'[1]SmtRes'!K23</f>
        <v>Краны на автомобильном ходу при работе на других видах строительства (кроме магистральных трубопроводов) 10 т</v>
      </c>
      <c r="D68" s="16" t="str">
        <f>'[1]SmtRes'!O23</f>
        <v>маш.-ч</v>
      </c>
      <c r="E68" s="15">
        <f>'[1]SmtRes'!Y23*'[1]Source'!I32</f>
        <v>0.20550000000000002</v>
      </c>
      <c r="F68" s="15">
        <f>'[1]SmtRes'!Y23</f>
        <v>1.37</v>
      </c>
      <c r="G68" s="15"/>
      <c r="H68" s="15"/>
      <c r="I68" s="15">
        <f>IF('[1]SmtRes'!AA23=0,"",ROUND('[1]SmtRes'!AA23,2))</f>
      </c>
      <c r="J68" s="15">
        <f>IF('[1]SmtRes'!AB23=0,"",ROUND('[1]SmtRes'!AB23,2))</f>
        <v>123.73</v>
      </c>
      <c r="K68" s="15"/>
      <c r="L68" s="15"/>
      <c r="M68" s="15">
        <f>IF('[1]SmtRes'!AA23=0,"",ROUND('[1]SmtRes'!AA23*'[1]Source'!I32*'[1]SmtRes'!Y23,2))</f>
      </c>
      <c r="N68" s="15">
        <f>IF('[1]SmtRes'!AB23=0,"",ROUND('[1]SmtRes'!AB23*'[1]Source'!I32*'[1]SmtRes'!Y23,2))</f>
        <v>25.43</v>
      </c>
    </row>
    <row r="69" spans="1:14" ht="72">
      <c r="A69" s="15"/>
      <c r="B69" s="16" t="str">
        <f>'[1]SmtRes'!I24</f>
        <v>121011</v>
      </c>
      <c r="C69" s="16" t="str">
        <f>'[1]SmtRes'!K24</f>
        <v>Котлы битумные передвижные 400 л</v>
      </c>
      <c r="D69" s="16" t="str">
        <f>'[1]SmtRes'!O24</f>
        <v>маш.ч</v>
      </c>
      <c r="E69" s="15">
        <f>'[1]SmtRes'!Y24*'[1]Source'!I32</f>
        <v>0.1965</v>
      </c>
      <c r="F69" s="15">
        <f>'[1]SmtRes'!Y24</f>
        <v>1.31</v>
      </c>
      <c r="G69" s="15"/>
      <c r="H69" s="15"/>
      <c r="I69" s="15">
        <f>IF('[1]SmtRes'!AA24=0,"",ROUND('[1]SmtRes'!AA24,2))</f>
      </c>
      <c r="J69" s="15">
        <f>IF('[1]SmtRes'!AB24=0,"",ROUND('[1]SmtRes'!AB24,2))</f>
        <v>18.05</v>
      </c>
      <c r="K69" s="15"/>
      <c r="L69" s="15"/>
      <c r="M69" s="15">
        <f>IF('[1]SmtRes'!AA24=0,"",ROUND('[1]SmtRes'!AA24*'[1]Source'!I32*'[1]SmtRes'!Y24,2))</f>
      </c>
      <c r="N69" s="15">
        <f>IF('[1]SmtRes'!AB24=0,"",ROUND('[1]SmtRes'!AB24*'[1]Source'!I32*'[1]SmtRes'!Y24,2))</f>
        <v>3.55</v>
      </c>
    </row>
    <row r="70" spans="1:14" ht="96">
      <c r="A70" s="15"/>
      <c r="B70" s="16" t="str">
        <f>'[1]SmtRes'!I25</f>
        <v>400001</v>
      </c>
      <c r="C70" s="16" t="str">
        <f>'[1]SmtRes'!K25</f>
        <v>Автомобили бортовые грузоподъемностью до 5 т</v>
      </c>
      <c r="D70" s="16" t="str">
        <f>'[1]SmtRes'!O25</f>
        <v>маш.-ч</v>
      </c>
      <c r="E70" s="15">
        <f>'[1]SmtRes'!Y25*'[1]Source'!I32</f>
        <v>0.31049999999999994</v>
      </c>
      <c r="F70" s="15">
        <f>'[1]SmtRes'!Y25</f>
        <v>2.07</v>
      </c>
      <c r="G70" s="15"/>
      <c r="H70" s="15"/>
      <c r="I70" s="15">
        <f>IF('[1]SmtRes'!AA25=0,"",ROUND('[1]SmtRes'!AA25,2))</f>
      </c>
      <c r="J70" s="15">
        <f>IF('[1]SmtRes'!AB25=0,"",ROUND('[1]SmtRes'!AB25,2))</f>
        <v>60.77</v>
      </c>
      <c r="K70" s="15"/>
      <c r="L70" s="15"/>
      <c r="M70" s="15">
        <f>IF('[1]SmtRes'!AA25=0,"",ROUND('[1]SmtRes'!AA25*'[1]Source'!I32*'[1]SmtRes'!Y25,2))</f>
      </c>
      <c r="N70" s="15">
        <f>IF('[1]SmtRes'!AB25=0,"",ROUND('[1]SmtRes'!AB25*'[1]Source'!I32*'[1]SmtRes'!Y25,2))</f>
        <v>18.87</v>
      </c>
    </row>
    <row r="71" spans="1:14" ht="12.75">
      <c r="A71" s="40" t="s">
        <v>29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</row>
    <row r="72" spans="1:14" ht="60">
      <c r="A72" s="17"/>
      <c r="B72" s="18" t="str">
        <f>'[1]SmtRes'!I26</f>
        <v>101-0195</v>
      </c>
      <c r="C72" s="18" t="str">
        <f>'[1]SmtRes'!K26</f>
        <v>Гвозди толевые круглые  3.0х40 мм</v>
      </c>
      <c r="D72" s="18" t="str">
        <f>'[1]SmtRes'!O26</f>
        <v>т</v>
      </c>
      <c r="E72" s="17">
        <f>'[1]SmtRes'!Y26*'[1]Source'!I32</f>
        <v>0.000228</v>
      </c>
      <c r="F72" s="17">
        <f>'[1]SmtRes'!Y26</f>
        <v>0.00152</v>
      </c>
      <c r="G72" s="17"/>
      <c r="H72" s="17"/>
      <c r="I72" s="17">
        <f>IF('[1]SmtRes'!AA26=0,"",ROUND('[1]SmtRes'!AA26,2))</f>
        <v>11622.17</v>
      </c>
      <c r="J72" s="17">
        <f>IF('[1]SmtRes'!AB26=0,"",ROUND('[1]SmtRes'!AB26,2))</f>
      </c>
      <c r="K72" s="17"/>
      <c r="L72" s="17"/>
      <c r="M72" s="17">
        <f>IF('[1]SmtRes'!AA26=0,"",ROUND('[1]SmtRes'!AA26*'[1]Source'!I32*'[1]SmtRes'!Y26,2))</f>
        <v>2.65</v>
      </c>
      <c r="N72" s="17">
        <f>IF('[1]SmtRes'!AB26=0,"",ROUND('[1]SmtRes'!AB26*'[1]Source'!I32*'[1]SmtRes'!Y26,2))</f>
      </c>
    </row>
    <row r="73" spans="1:14" ht="48">
      <c r="A73" s="17"/>
      <c r="B73" s="18" t="str">
        <f>'[1]SmtRes'!I27</f>
        <v>101-0219</v>
      </c>
      <c r="C73" s="18" t="str">
        <f>'[1]SmtRes'!K27</f>
        <v>Гипсовые вяжущие Г-3</v>
      </c>
      <c r="D73" s="18" t="str">
        <f>'[1]SmtRes'!O27</f>
        <v>т</v>
      </c>
      <c r="E73" s="17">
        <f>'[1]SmtRes'!Y27*'[1]Source'!I32</f>
        <v>0.0016499999999999998</v>
      </c>
      <c r="F73" s="17">
        <f>'[1]SmtRes'!Y27</f>
        <v>0.011</v>
      </c>
      <c r="G73" s="17"/>
      <c r="H73" s="17"/>
      <c r="I73" s="17">
        <f>IF('[1]SmtRes'!AA27=0,"",ROUND('[1]SmtRes'!AA27,2))</f>
        <v>465.96</v>
      </c>
      <c r="J73" s="17">
        <f>IF('[1]SmtRes'!AB27=0,"",ROUND('[1]SmtRes'!AB27,2))</f>
      </c>
      <c r="K73" s="17"/>
      <c r="L73" s="17"/>
      <c r="M73" s="17">
        <f>IF('[1]SmtRes'!AA27=0,"",ROUND('[1]SmtRes'!AA27*'[1]Source'!I32*'[1]SmtRes'!Y27,2))</f>
        <v>0.77</v>
      </c>
      <c r="N73" s="17">
        <f>IF('[1]SmtRes'!AB27=0,"",ROUND('[1]SmtRes'!AB27*'[1]Source'!I32*'[1]SmtRes'!Y27,2))</f>
      </c>
    </row>
    <row r="74" spans="1:14" ht="96">
      <c r="A74" s="17"/>
      <c r="B74" s="18" t="str">
        <f>'[1]SmtRes'!I28</f>
        <v>101-1591</v>
      </c>
      <c r="C74" s="18" t="str">
        <f>'[1]SmtRes'!K28</f>
        <v>Смола  каменноугольная для дорожного строительства</v>
      </c>
      <c r="D74" s="18" t="str">
        <f>'[1]SmtRes'!O28</f>
        <v>т</v>
      </c>
      <c r="E74" s="17">
        <f>'[1]SmtRes'!Y28*'[1]Source'!I32</f>
        <v>0.002565</v>
      </c>
      <c r="F74" s="17">
        <f>'[1]SmtRes'!Y28</f>
        <v>0.0171</v>
      </c>
      <c r="G74" s="17"/>
      <c r="H74" s="17"/>
      <c r="I74" s="17">
        <f>IF('[1]SmtRes'!AA28=0,"",ROUND('[1]SmtRes'!AA28,2))</f>
        <v>1685.85</v>
      </c>
      <c r="J74" s="17">
        <f>IF('[1]SmtRes'!AB28=0,"",ROUND('[1]SmtRes'!AB28,2))</f>
      </c>
      <c r="K74" s="17"/>
      <c r="L74" s="17"/>
      <c r="M74" s="17">
        <f>IF('[1]SmtRes'!AA28=0,"",ROUND('[1]SmtRes'!AA28*'[1]Source'!I32*'[1]SmtRes'!Y28,2))</f>
        <v>4.32</v>
      </c>
      <c r="N74" s="17">
        <f>IF('[1]SmtRes'!AB28=0,"",ROUND('[1]SmtRes'!AB28*'[1]Source'!I32*'[1]SmtRes'!Y28,2))</f>
      </c>
    </row>
    <row r="75" spans="1:14" ht="36">
      <c r="A75" s="17"/>
      <c r="B75" s="18" t="str">
        <f>'[1]SmtRes'!I29</f>
        <v>101-1705</v>
      </c>
      <c r="C75" s="18" t="str">
        <f>'[1]SmtRes'!K29</f>
        <v>Пакля пропитанная</v>
      </c>
      <c r="D75" s="18" t="str">
        <f>'[1]SmtRes'!O29</f>
        <v>кг</v>
      </c>
      <c r="E75" s="17">
        <f>'[1]SmtRes'!Y29*'[1]Source'!I32</f>
        <v>11.1</v>
      </c>
      <c r="F75" s="17">
        <f>'[1]SmtRes'!Y29</f>
        <v>74</v>
      </c>
      <c r="G75" s="17"/>
      <c r="H75" s="17"/>
      <c r="I75" s="17">
        <f>IF('[1]SmtRes'!AA29=0,"",ROUND('[1]SmtRes'!AA29,2))</f>
        <v>13.37</v>
      </c>
      <c r="J75" s="17">
        <f>IF('[1]SmtRes'!AB29=0,"",ROUND('[1]SmtRes'!AB29,2))</f>
      </c>
      <c r="K75" s="17"/>
      <c r="L75" s="17"/>
      <c r="M75" s="17">
        <f>IF('[1]SmtRes'!AA29=0,"",ROUND('[1]SmtRes'!AA29*'[1]Source'!I32*'[1]SmtRes'!Y29,2))</f>
        <v>148.41</v>
      </c>
      <c r="N75" s="17">
        <f>IF('[1]SmtRes'!AB29=0,"",ROUND('[1]SmtRes'!AB29*'[1]Source'!I32*'[1]SmtRes'!Y29,2))</f>
      </c>
    </row>
    <row r="76" spans="1:14" ht="108">
      <c r="A76" s="17"/>
      <c r="B76" s="18" t="str">
        <f>'[1]SmtRes'!I30</f>
        <v>101-1742</v>
      </c>
      <c r="C76" s="18" t="str">
        <f>'[1]SmtRes'!K30</f>
        <v>Толь с крупнозернистой посыпкой гидроизоляционный марки ТГ-350</v>
      </c>
      <c r="D76" s="18" t="str">
        <f>'[1]SmtRes'!O30</f>
        <v>м2</v>
      </c>
      <c r="E76" s="17">
        <f>'[1]SmtRes'!Y30*'[1]Source'!I32</f>
        <v>9.75</v>
      </c>
      <c r="F76" s="17">
        <f>'[1]SmtRes'!Y30</f>
        <v>65</v>
      </c>
      <c r="G76" s="17"/>
      <c r="H76" s="17"/>
      <c r="I76" s="17">
        <f>IF('[1]SmtRes'!AA30=0,"",ROUND('[1]SmtRes'!AA30,2))</f>
        <v>6.05</v>
      </c>
      <c r="J76" s="17">
        <f>IF('[1]SmtRes'!AB30=0,"",ROUND('[1]SmtRes'!AB30,2))</f>
      </c>
      <c r="K76" s="17"/>
      <c r="L76" s="17"/>
      <c r="M76" s="17">
        <f>IF('[1]SmtRes'!AA30=0,"",ROUND('[1]SmtRes'!AA30*'[1]Source'!I32*'[1]SmtRes'!Y30,2))</f>
        <v>58.99</v>
      </c>
      <c r="N76" s="17">
        <f>IF('[1]SmtRes'!AB30=0,"",ROUND('[1]SmtRes'!AB30*'[1]Source'!I32*'[1]SmtRes'!Y30,2))</f>
      </c>
    </row>
    <row r="77" spans="1:14" ht="36">
      <c r="A77" s="17"/>
      <c r="B77" s="18" t="str">
        <f>'[1]SmtRes'!I31</f>
        <v>101-1805</v>
      </c>
      <c r="C77" s="18" t="str">
        <f>'[1]SmtRes'!K31</f>
        <v>Гвозди строительные</v>
      </c>
      <c r="D77" s="18" t="str">
        <f>'[1]SmtRes'!O31</f>
        <v>т</v>
      </c>
      <c r="E77" s="17">
        <f>'[1]SmtRes'!Y31*'[1]Source'!I32</f>
        <v>0.000252</v>
      </c>
      <c r="F77" s="17">
        <f>'[1]SmtRes'!Y31</f>
        <v>0.00168</v>
      </c>
      <c r="G77" s="17"/>
      <c r="H77" s="17"/>
      <c r="I77" s="17">
        <f>IF('[1]SmtRes'!AA31=0,"",ROUND('[1]SmtRes'!AA31,2))</f>
        <v>7696.95</v>
      </c>
      <c r="J77" s="17">
        <f>IF('[1]SmtRes'!AB31=0,"",ROUND('[1]SmtRes'!AB31,2))</f>
      </c>
      <c r="K77" s="17"/>
      <c r="L77" s="17"/>
      <c r="M77" s="17">
        <f>IF('[1]SmtRes'!AA31=0,"",ROUND('[1]SmtRes'!AA31*'[1]Source'!I32*'[1]SmtRes'!Y31,2))</f>
        <v>1.94</v>
      </c>
      <c r="N77" s="17">
        <f>IF('[1]SmtRes'!AB31=0,"",ROUND('[1]SmtRes'!AB31*'[1]Source'!I32*'[1]SmtRes'!Y31,2))</f>
      </c>
    </row>
    <row r="78" spans="1:14" ht="36">
      <c r="A78" s="17"/>
      <c r="B78" s="18" t="str">
        <f>'[1]SmtRes'!I32</f>
        <v>101-9185</v>
      </c>
      <c r="C78" s="18" t="str">
        <f>'[1]SmtRes'!K32</f>
        <v>Ерши металлические</v>
      </c>
      <c r="D78" s="18" t="str">
        <f>'[1]SmtRes'!O32</f>
        <v>кг</v>
      </c>
      <c r="E78" s="17">
        <f>'[1]SmtRes'!Y32*'[1]Source'!I32</f>
        <v>3.3615</v>
      </c>
      <c r="F78" s="17">
        <f>'[1]SmtRes'!Y32</f>
        <v>22.41</v>
      </c>
      <c r="G78" s="17"/>
      <c r="H78" s="17"/>
      <c r="I78" s="17">
        <f>IF('[1]SmtRes'!AA32=0,"",ROUND('[1]SmtRes'!AA32,2))</f>
        <v>16.86</v>
      </c>
      <c r="J78" s="17">
        <f>IF('[1]SmtRes'!AB32=0,"",ROUND('[1]SmtRes'!AB32,2))</f>
      </c>
      <c r="K78" s="17"/>
      <c r="L78" s="17"/>
      <c r="M78" s="17">
        <f>IF('[1]SmtRes'!AA32=0,"",ROUND('[1]SmtRes'!AA32*'[1]Source'!I32*'[1]SmtRes'!Y32,2))</f>
        <v>56.67</v>
      </c>
      <c r="N78" s="17">
        <f>IF('[1]SmtRes'!AB32=0,"",ROUND('[1]SmtRes'!AB32*'[1]Source'!I32*'[1]SmtRes'!Y32,2))</f>
      </c>
    </row>
    <row r="79" spans="1:14" ht="36">
      <c r="A79" s="17"/>
      <c r="B79" s="18" t="str">
        <f>'[1]SmtRes'!I33</f>
        <v>101-9411</v>
      </c>
      <c r="C79" s="18" t="str">
        <f>'[1]SmtRes'!K33</f>
        <v>Скобяные изделия</v>
      </c>
      <c r="D79" s="18" t="str">
        <f>'[1]SmtRes'!O33</f>
        <v>компл.</v>
      </c>
      <c r="E79" s="17">
        <f>'[1]SmtRes'!Y33*'[1]Source'!I32</f>
        <v>3</v>
      </c>
      <c r="F79" s="17">
        <f>'[1]SmtRes'!Y33</f>
        <v>20</v>
      </c>
      <c r="G79" s="17"/>
      <c r="H79" s="17"/>
      <c r="I79" s="17">
        <f>IF('[1]SmtRes'!AA33=0,"",ROUND('[1]SmtRes'!AA33,2))</f>
      </c>
      <c r="J79" s="17">
        <f>IF('[1]SmtRes'!AB33=0,"",ROUND('[1]SmtRes'!AB33,2))</f>
      </c>
      <c r="K79" s="17"/>
      <c r="L79" s="17"/>
      <c r="M79" s="17">
        <f>IF('[1]SmtRes'!AA33=0,"",ROUND('[1]SmtRes'!AA33*'[1]Source'!I32*'[1]SmtRes'!Y33,2))</f>
      </c>
      <c r="N79" s="17">
        <f>IF('[1]SmtRes'!AB33=0,"",ROUND('[1]SmtRes'!AB33*'[1]Source'!I32*'[1]SmtRes'!Y33,2))</f>
      </c>
    </row>
    <row r="80" spans="1:14" ht="168">
      <c r="A80" s="17"/>
      <c r="B80" s="18" t="str">
        <f>'[1]SmtRes'!I34</f>
        <v>102-0053</v>
      </c>
      <c r="C80" s="18" t="str">
        <f>'[1]SmtRes'!K34</f>
        <v>Пиломатериалы хвойных пород.Доски обрезные длиной 4-6.5 м, шириной 75-150 мм, толщиной 25 мм   III сорта</v>
      </c>
      <c r="D80" s="18" t="str">
        <f>'[1]SmtRes'!O34</f>
        <v>м3</v>
      </c>
      <c r="E80" s="17">
        <f>'[1]SmtRes'!Y34*'[1]Source'!I32</f>
        <v>0.0105</v>
      </c>
      <c r="F80" s="17">
        <f>'[1]SmtRes'!Y34</f>
        <v>0.07</v>
      </c>
      <c r="G80" s="17"/>
      <c r="H80" s="17"/>
      <c r="I80" s="17">
        <f>IF('[1]SmtRes'!AA34=0,"",ROUND('[1]SmtRes'!AA34,2))</f>
        <v>1145.62</v>
      </c>
      <c r="J80" s="17">
        <f>IF('[1]SmtRes'!AB34=0,"",ROUND('[1]SmtRes'!AB34,2))</f>
      </c>
      <c r="K80" s="17"/>
      <c r="L80" s="17"/>
      <c r="M80" s="17">
        <f>IF('[1]SmtRes'!AA34=0,"",ROUND('[1]SmtRes'!AA34*'[1]Source'!I32*'[1]SmtRes'!Y34,2))</f>
        <v>12.03</v>
      </c>
      <c r="N80" s="17">
        <f>IF('[1]SmtRes'!AB34=0,"",ROUND('[1]SmtRes'!AB34*'[1]Source'!I32*'[1]SmtRes'!Y34,2))</f>
      </c>
    </row>
    <row r="81" spans="1:14" ht="396">
      <c r="A81" s="17"/>
      <c r="B81" s="18" t="str">
        <f>'[1]SmtRes'!I35</f>
        <v>203-0199</v>
      </c>
      <c r="C81" s="18" t="str">
        <f>'[1]SmtRes'!K35</f>
        <v>Блоки дверные глухие и под остекление с мелкопустотным(решетчатым)заполнением полотен, оклеенных твердыми древесноволокнистыми плитами однопольные с полотном глухим:ДГ 21-9 пл.1,80 м2; ДГ 21-10 пл.2,01 м2</v>
      </c>
      <c r="D81" s="18" t="str">
        <f>'[1]SmtRes'!O35</f>
        <v>м2</v>
      </c>
      <c r="E81" s="17">
        <f>'[1]SmtRes'!Y35*'[1]Source'!I32</f>
        <v>15</v>
      </c>
      <c r="F81" s="17">
        <f>'[1]SmtRes'!Y35</f>
        <v>100</v>
      </c>
      <c r="G81" s="17"/>
      <c r="H81" s="17"/>
      <c r="I81" s="17">
        <f>IF('[1]SmtRes'!AA35=0,"",ROUND('[1]SmtRes'!AA35,2))</f>
        <v>215.74</v>
      </c>
      <c r="J81" s="17">
        <f>IF('[1]SmtRes'!AB35=0,"",ROUND('[1]SmtRes'!AB35,2))</f>
      </c>
      <c r="K81" s="17"/>
      <c r="L81" s="17"/>
      <c r="M81" s="17">
        <f>IF('[1]SmtRes'!AA35=0,"",ROUND('[1]SmtRes'!AA35*'[1]Source'!I32*'[1]SmtRes'!Y35,2))</f>
        <v>3236.1</v>
      </c>
      <c r="N81" s="17">
        <f>IF('[1]SmtRes'!AB35=0,"",ROUND('[1]SmtRes'!AB35*'[1]Source'!I32*'[1]SmtRes'!Y35,2))</f>
      </c>
    </row>
    <row r="82" spans="1:14" ht="108">
      <c r="A82" s="19"/>
      <c r="B82" s="20" t="str">
        <f>'[1]SmtRes'!I36</f>
        <v>402-0087</v>
      </c>
      <c r="C82" s="20" t="str">
        <f>'[1]SmtRes'!K36</f>
        <v>Раствор готовый отделочный тяжелый, известковый:1:2.0</v>
      </c>
      <c r="D82" s="20" t="str">
        <f>'[1]SmtRes'!O36</f>
        <v>м3</v>
      </c>
      <c r="E82" s="19">
        <f>'[1]SmtRes'!Y36*'[1]Source'!I32</f>
        <v>0.011399999999999999</v>
      </c>
      <c r="F82" s="19">
        <f>'[1]SmtRes'!Y36</f>
        <v>0.076</v>
      </c>
      <c r="G82" s="19"/>
      <c r="H82" s="19"/>
      <c r="I82" s="19">
        <f>IF('[1]SmtRes'!AA36=0,"",ROUND('[1]SmtRes'!AA36,2))</f>
        <v>367.3</v>
      </c>
      <c r="J82" s="19">
        <f>IF('[1]SmtRes'!AB36=0,"",ROUND('[1]SmtRes'!AB36,2))</f>
      </c>
      <c r="K82" s="19"/>
      <c r="L82" s="19"/>
      <c r="M82" s="19">
        <f>IF('[1]SmtRes'!AA36=0,"",ROUND('[1]SmtRes'!AA36*'[1]Source'!I32*'[1]SmtRes'!Y36,2))</f>
        <v>4.19</v>
      </c>
      <c r="N82" s="19">
        <f>IF('[1]SmtRes'!AB36=0,"",ROUND('[1]SmtRes'!AB36*'[1]Source'!I32*'[1]SmtRes'!Y36,2))</f>
      </c>
    </row>
    <row r="83" spans="1:14" ht="229.5">
      <c r="A83" s="21" t="str">
        <f>'[1]Source'!E34</f>
        <v>8</v>
      </c>
      <c r="B83" s="22" t="str">
        <f>'[1]Source'!F34</f>
        <v>203-0223</v>
      </c>
      <c r="C83" s="22" t="str">
        <f>'[1]Source'!G34</f>
        <v>Блоки дверные входные и тамбурные с рамочными полотнами однопольные:ДН 21-10 пл.2.05 м2; ДН 24-10 пл.2.35 м2</v>
      </c>
      <c r="D83" s="22" t="str">
        <f>'[1]Source'!H34</f>
        <v>м2</v>
      </c>
      <c r="E83" s="23">
        <f>ROUND('[1]Source'!I34,10)</f>
        <v>15</v>
      </c>
      <c r="F83" s="23" t="str">
        <f>IF('[1]Source'!J34=0,"-",ROUND('[1]Source'!J34,10))</f>
        <v>-</v>
      </c>
      <c r="G83" s="23" t="str">
        <f>IF('[1]Source'!AH34=0,"-",ROUND('[1]Source'!AH34,2))</f>
        <v>-</v>
      </c>
      <c r="H83" s="23" t="str">
        <f>IF('[1]Source'!AI34=0,"-",ROUND('[1]Source'!AI34,2))</f>
        <v>-</v>
      </c>
      <c r="I83" s="23">
        <f>IF('[1]Source'!AC34=0,"",ROUND('[1]Source'!AC34,2))</f>
        <v>193.05</v>
      </c>
      <c r="J83" s="23" t="str">
        <f>IF('[1]Source'!AD34=0,"-",ROUND('[1]Source'!AD34,2))</f>
        <v>-</v>
      </c>
      <c r="K83" s="23" t="str">
        <f>IF('[1]Source'!U34=0,"-",ROUND('[1]Source'!U34,2))</f>
        <v>-</v>
      </c>
      <c r="L83" s="23" t="str">
        <f>IF('[1]Source'!V34=0,"-",ROUND('[1]Source'!V34,2))</f>
        <v>-</v>
      </c>
      <c r="M83" s="23">
        <f>IF('[1]Source'!P34=0,"",ROUND('[1]Source'!P34,2))</f>
        <v>2895.75</v>
      </c>
      <c r="N83" s="23" t="str">
        <f>IF('[1]Source'!Q34=0,"-",ROUND('[1]Source'!Q34,2))</f>
        <v>-</v>
      </c>
    </row>
    <row r="84" spans="1:14" ht="127.5">
      <c r="A84" s="8" t="str">
        <f>'[1]Source'!E35</f>
        <v>10</v>
      </c>
      <c r="B84" s="9" t="str">
        <f>'[1]Source'!F35</f>
        <v>10-01-044-7</v>
      </c>
      <c r="C84" s="9" t="str">
        <f>'[1]Source'!G35</f>
        <v>Обивка дверей кровельной сталью оцинкованной по войлоку с двух сторон</v>
      </c>
      <c r="D84" s="9" t="str">
        <f>'[1]Source'!H35</f>
        <v>100 м2</v>
      </c>
      <c r="E84" s="10">
        <f>ROUND('[1]Source'!I35,10)</f>
        <v>0.05</v>
      </c>
      <c r="F84" s="10" t="str">
        <f>IF('[1]Source'!J35=0,"-",ROUND('[1]Source'!J35,10))</f>
        <v>-</v>
      </c>
      <c r="G84" s="10">
        <f>IF('[1]Source'!AH35=0,"-",ROUND('[1]Source'!AH35,2))</f>
        <v>170.04</v>
      </c>
      <c r="H84" s="10">
        <f>IF('[1]Source'!AI35=0,"-",ROUND('[1]Source'!AI35,2))</f>
        <v>0.54</v>
      </c>
      <c r="I84" s="10">
        <f>IF('[1]Source'!AC35=0,"",ROUND('[1]Source'!AC35,2))</f>
        <v>38299.8</v>
      </c>
      <c r="J84" s="10">
        <f>IF('[1]Source'!AD35=0,"-",ROUND('[1]Source'!AD35,2))</f>
        <v>46.67</v>
      </c>
      <c r="K84" s="10">
        <f>IF('[1]Source'!U35=0,"-",ROUND('[1]Source'!U35,2))</f>
        <v>8.5</v>
      </c>
      <c r="L84" s="10">
        <f>IF('[1]Source'!V35=0,"-",ROUND('[1]Source'!V35,2))</f>
        <v>0.03</v>
      </c>
      <c r="M84" s="10">
        <f>IF('[1]Source'!P35=0,"",ROUND('[1]Source'!P35,2))</f>
        <v>1914.99</v>
      </c>
      <c r="N84" s="10">
        <f>IF('[1]Source'!Q35=0,"-",ROUND('[1]Source'!Q35,2))</f>
        <v>2.33</v>
      </c>
    </row>
    <row r="85" spans="1:14" ht="96">
      <c r="A85" s="11"/>
      <c r="B85" s="12" t="str">
        <f>'[1]SmtRes'!I37</f>
        <v>1-2.6-73</v>
      </c>
      <c r="C85" s="12" t="str">
        <f>'[1]SmtRes'!K37</f>
        <v>Затраты труда рабочих-строителей (средний разряд 2.6)</v>
      </c>
      <c r="D85" s="12" t="str">
        <f>'[1]SmtRes'!O37</f>
        <v>чел.ч</v>
      </c>
      <c r="E85" s="11">
        <f>'[1]SmtRes'!Y37*'[1]Source'!I35</f>
        <v>8.502</v>
      </c>
      <c r="F85" s="11">
        <f>'[1]SmtRes'!Y37</f>
        <v>170.04</v>
      </c>
      <c r="G85" s="11"/>
      <c r="H85" s="11"/>
      <c r="I85" s="11">
        <f>IF('[1]SmtRes'!AA37=0,"",ROUND('[1]SmtRes'!AA37,2))</f>
      </c>
      <c r="J85" s="11">
        <f>IF('[1]SmtRes'!AB37=0,"",ROUND('[1]SmtRes'!AB37,2))</f>
      </c>
      <c r="K85" s="11"/>
      <c r="L85" s="11"/>
      <c r="M85" s="11">
        <f>IF('[1]SmtRes'!AA37=0,"",ROUND('[1]SmtRes'!AA37*'[1]Source'!I35*'[1]SmtRes'!Y37,2))</f>
      </c>
      <c r="N85" s="11">
        <f>IF('[1]SmtRes'!AB37=0,"",ROUND('[1]SmtRes'!AB37*'[1]Source'!I35*'[1]SmtRes'!Y37,2))</f>
      </c>
    </row>
    <row r="86" spans="1:14" ht="48">
      <c r="A86" s="11"/>
      <c r="B86" s="12" t="str">
        <f>'[1]SmtRes'!I38</f>
        <v>2</v>
      </c>
      <c r="C86" s="12" t="str">
        <f>'[1]SmtRes'!K38</f>
        <v>Затраты труда машинистов</v>
      </c>
      <c r="D86" s="12" t="str">
        <f>'[1]SmtRes'!O38</f>
        <v>чел.час</v>
      </c>
      <c r="E86" s="11">
        <f>'[1]SmtRes'!Y38*'[1]Source'!I35</f>
        <v>0.027000000000000003</v>
      </c>
      <c r="F86" s="11">
        <f>'[1]SmtRes'!Y38</f>
        <v>0.54</v>
      </c>
      <c r="G86" s="11"/>
      <c r="H86" s="11"/>
      <c r="I86" s="11">
        <f>IF('[1]SmtRes'!AA38=0,"",ROUND('[1]SmtRes'!AA38,2))</f>
      </c>
      <c r="J86" s="11">
        <f>IF('[1]SmtRes'!AB38=0,"",ROUND('[1]SmtRes'!AB38,2))</f>
      </c>
      <c r="K86" s="11"/>
      <c r="L86" s="11"/>
      <c r="M86" s="11">
        <f>IF('[1]SmtRes'!AA38=0,"",ROUND('[1]SmtRes'!AA38*'[1]Source'!I35*'[1]SmtRes'!Y38,2))</f>
      </c>
      <c r="N86" s="11">
        <f>IF('[1]SmtRes'!AB38=0,"",ROUND('[1]SmtRes'!AB38*'[1]Source'!I35*'[1]SmtRes'!Y38,2))</f>
      </c>
    </row>
    <row r="87" spans="1:14" ht="12.75">
      <c r="A87" s="40" t="s">
        <v>28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</row>
    <row r="88" spans="1:14" ht="192">
      <c r="A88" s="15"/>
      <c r="B88" s="16" t="str">
        <f>'[1]SmtRes'!I39</f>
        <v>021141</v>
      </c>
      <c r="C88" s="16" t="str">
        <f>'[1]SmtRes'!K39</f>
        <v>Краны на автомобильном ходу при работе на других видах строительства (кроме магистральных трубопроводов) 10 т</v>
      </c>
      <c r="D88" s="16" t="str">
        <f>'[1]SmtRes'!O39</f>
        <v>маш.-ч</v>
      </c>
      <c r="E88" s="15">
        <f>'[1]SmtRes'!Y39*'[1]Source'!I35</f>
        <v>0.011000000000000001</v>
      </c>
      <c r="F88" s="15">
        <f>'[1]SmtRes'!Y39</f>
        <v>0.22</v>
      </c>
      <c r="G88" s="15"/>
      <c r="H88" s="15"/>
      <c r="I88" s="15">
        <f>IF('[1]SmtRes'!AA39=0,"",ROUND('[1]SmtRes'!AA39,2))</f>
      </c>
      <c r="J88" s="15">
        <f>IF('[1]SmtRes'!AB39=0,"",ROUND('[1]SmtRes'!AB39,2))</f>
        <v>123.73</v>
      </c>
      <c r="K88" s="15"/>
      <c r="L88" s="15"/>
      <c r="M88" s="15">
        <f>IF('[1]SmtRes'!AA39=0,"",ROUND('[1]SmtRes'!AA39*'[1]Source'!I35*'[1]SmtRes'!Y39,2))</f>
      </c>
      <c r="N88" s="15">
        <f>IF('[1]SmtRes'!AB39=0,"",ROUND('[1]SmtRes'!AB39*'[1]Source'!I35*'[1]SmtRes'!Y39,2))</f>
        <v>1.36</v>
      </c>
    </row>
    <row r="89" spans="1:14" ht="96">
      <c r="A89" s="15"/>
      <c r="B89" s="16" t="str">
        <f>'[1]SmtRes'!I40</f>
        <v>400001</v>
      </c>
      <c r="C89" s="16" t="str">
        <f>'[1]SmtRes'!K40</f>
        <v>Автомобили бортовые грузоподъемностью до 5 т</v>
      </c>
      <c r="D89" s="16" t="str">
        <f>'[1]SmtRes'!O40</f>
        <v>маш.-ч</v>
      </c>
      <c r="E89" s="15">
        <f>'[1]SmtRes'!Y40*'[1]Source'!I35</f>
        <v>0.016</v>
      </c>
      <c r="F89" s="15">
        <f>'[1]SmtRes'!Y40</f>
        <v>0.32</v>
      </c>
      <c r="G89" s="15"/>
      <c r="H89" s="15"/>
      <c r="I89" s="15">
        <f>IF('[1]SmtRes'!AA40=0,"",ROUND('[1]SmtRes'!AA40,2))</f>
      </c>
      <c r="J89" s="15">
        <f>IF('[1]SmtRes'!AB40=0,"",ROUND('[1]SmtRes'!AB40,2))</f>
        <v>60.77</v>
      </c>
      <c r="K89" s="15"/>
      <c r="L89" s="15"/>
      <c r="M89" s="15">
        <f>IF('[1]SmtRes'!AA40=0,"",ROUND('[1]SmtRes'!AA40*'[1]Source'!I35*'[1]SmtRes'!Y40,2))</f>
      </c>
      <c r="N89" s="15">
        <f>IF('[1]SmtRes'!AB40=0,"",ROUND('[1]SmtRes'!AB40*'[1]Source'!I35*'[1]SmtRes'!Y40,2))</f>
        <v>0.97</v>
      </c>
    </row>
    <row r="90" spans="1:14" ht="12.75">
      <c r="A90" s="40" t="s">
        <v>29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</row>
    <row r="91" spans="1:14" ht="60">
      <c r="A91" s="17"/>
      <c r="B91" s="18" t="str">
        <f>'[1]SmtRes'!I41</f>
        <v>101-0195</v>
      </c>
      <c r="C91" s="18" t="str">
        <f>'[1]SmtRes'!K41</f>
        <v>Гвозди толевые круглые  3.0х40 мм</v>
      </c>
      <c r="D91" s="18" t="str">
        <f>'[1]SmtRes'!O41</f>
        <v>т</v>
      </c>
      <c r="E91" s="17">
        <f>'[1]SmtRes'!Y41*'[1]Source'!I35</f>
        <v>0.00046</v>
      </c>
      <c r="F91" s="17">
        <f>'[1]SmtRes'!Y41</f>
        <v>0.0092</v>
      </c>
      <c r="G91" s="17"/>
      <c r="H91" s="17"/>
      <c r="I91" s="17">
        <f>IF('[1]SmtRes'!AA41=0,"",ROUND('[1]SmtRes'!AA41,2))</f>
        <v>11622.17</v>
      </c>
      <c r="J91" s="17">
        <f>IF('[1]SmtRes'!AB41=0,"",ROUND('[1]SmtRes'!AB41,2))</f>
      </c>
      <c r="K91" s="17"/>
      <c r="L91" s="17"/>
      <c r="M91" s="17">
        <f>IF('[1]SmtRes'!AA41=0,"",ROUND('[1]SmtRes'!AA41*'[1]Source'!I35*'[1]SmtRes'!Y41,2))</f>
        <v>5.35</v>
      </c>
      <c r="N91" s="17">
        <f>IF('[1]SmtRes'!AB41=0,"",ROUND('[1]SmtRes'!AB41*'[1]Source'!I35*'[1]SmtRes'!Y41,2))</f>
      </c>
    </row>
    <row r="92" spans="1:14" ht="36">
      <c r="A92" s="17"/>
      <c r="B92" s="18" t="str">
        <f>'[1]SmtRes'!I42</f>
        <v>101-1704</v>
      </c>
      <c r="C92" s="18" t="str">
        <f>'[1]SmtRes'!K42</f>
        <v>Войлок строительный</v>
      </c>
      <c r="D92" s="18" t="str">
        <f>'[1]SmtRes'!O42</f>
        <v>т</v>
      </c>
      <c r="E92" s="17">
        <f>'[1]SmtRes'!Y42*'[1]Source'!I35</f>
        <v>0.022600000000000002</v>
      </c>
      <c r="F92" s="17">
        <f>'[1]SmtRes'!Y42</f>
        <v>0.452</v>
      </c>
      <c r="G92" s="17"/>
      <c r="H92" s="17"/>
      <c r="I92" s="17">
        <f>IF('[1]SmtRes'!AA42=0,"",ROUND('[1]SmtRes'!AA42,2))</f>
        <v>55455.55</v>
      </c>
      <c r="J92" s="17">
        <f>IF('[1]SmtRes'!AB42=0,"",ROUND('[1]SmtRes'!AB42,2))</f>
      </c>
      <c r="K92" s="17"/>
      <c r="L92" s="17"/>
      <c r="M92" s="17">
        <f>IF('[1]SmtRes'!AA42=0,"",ROUND('[1]SmtRes'!AA42*'[1]Source'!I35*'[1]SmtRes'!Y42,2))</f>
        <v>1253.3</v>
      </c>
      <c r="N92" s="17">
        <f>IF('[1]SmtRes'!AB42=0,"",ROUND('[1]SmtRes'!AB42*'[1]Source'!I35*'[1]SmtRes'!Y42,2))</f>
      </c>
    </row>
    <row r="93" spans="1:14" ht="96">
      <c r="A93" s="17"/>
      <c r="B93" s="18" t="str">
        <f>'[1]SmtRes'!I43</f>
        <v>101-1706</v>
      </c>
      <c r="C93" s="18" t="str">
        <f>'[1]SmtRes'!K43</f>
        <v>Сталь оцинкованная листовая  толщина листа 0.50 мм</v>
      </c>
      <c r="D93" s="18" t="str">
        <f>'[1]SmtRes'!O43</f>
        <v>т</v>
      </c>
      <c r="E93" s="17">
        <f>'[1]SmtRes'!Y43*'[1]Source'!I35</f>
        <v>0.053500000000000006</v>
      </c>
      <c r="F93" s="17">
        <f>'[1]SmtRes'!Y43</f>
        <v>1.07</v>
      </c>
      <c r="G93" s="17"/>
      <c r="H93" s="17"/>
      <c r="I93" s="17">
        <f>IF('[1]SmtRes'!AA43=0,"",ROUND('[1]SmtRes'!AA43,2))</f>
        <v>12215.47</v>
      </c>
      <c r="J93" s="17">
        <f>IF('[1]SmtRes'!AB43=0,"",ROUND('[1]SmtRes'!AB43,2))</f>
      </c>
      <c r="K93" s="17"/>
      <c r="L93" s="17"/>
      <c r="M93" s="17">
        <f>IF('[1]SmtRes'!AA43=0,"",ROUND('[1]SmtRes'!AA43*'[1]Source'!I35*'[1]SmtRes'!Y43,2))</f>
        <v>653.53</v>
      </c>
      <c r="N93" s="17">
        <f>IF('[1]SmtRes'!AB43=0,"",ROUND('[1]SmtRes'!AB43*'[1]Source'!I35*'[1]SmtRes'!Y43,2))</f>
      </c>
    </row>
    <row r="94" spans="1:14" ht="12.75">
      <c r="A94" s="19"/>
      <c r="B94" s="20" t="str">
        <f>'[1]SmtRes'!I44</f>
        <v>407-0001</v>
      </c>
      <c r="C94" s="20" t="str">
        <f>'[1]SmtRes'!K44</f>
        <v>Глина</v>
      </c>
      <c r="D94" s="20" t="str">
        <f>'[1]SmtRes'!O44</f>
        <v>м3</v>
      </c>
      <c r="E94" s="19">
        <f>'[1]SmtRes'!Y44*'[1]Source'!I35</f>
        <v>0.0105</v>
      </c>
      <c r="F94" s="19">
        <f>'[1]SmtRes'!Y44</f>
        <v>0.21</v>
      </c>
      <c r="G94" s="19"/>
      <c r="H94" s="19"/>
      <c r="I94" s="19">
        <f>IF('[1]SmtRes'!AA44=0,"",ROUND('[1]SmtRes'!AA44,2))</f>
        <v>268.67</v>
      </c>
      <c r="J94" s="19">
        <f>IF('[1]SmtRes'!AB44=0,"",ROUND('[1]SmtRes'!AB44,2))</f>
      </c>
      <c r="K94" s="19"/>
      <c r="L94" s="19"/>
      <c r="M94" s="19">
        <f>IF('[1]SmtRes'!AA44=0,"",ROUND('[1]SmtRes'!AA44*'[1]Source'!I35*'[1]SmtRes'!Y44,2))</f>
        <v>2.82</v>
      </c>
      <c r="N94" s="19">
        <f>IF('[1]SmtRes'!AB44=0,"",ROUND('[1]SmtRes'!AB44*'[1]Source'!I35*'[1]SmtRes'!Y44,2))</f>
      </c>
    </row>
    <row r="95" spans="1:14" ht="318.75">
      <c r="A95" s="8" t="str">
        <f>'[1]Source'!E36</f>
        <v>11</v>
      </c>
      <c r="B95" s="9" t="str">
        <f>'[1]Source'!F36</f>
        <v>10-01-027-4</v>
      </c>
      <c r="C95" s="9" t="str">
        <f>'[1]Source'!G36</f>
        <v>Установка в жилых и общественных зданиях блоков оконных с переплетами раздельными (раздельно-спаренными) в стенах каменных площадью проема более 2 м2</v>
      </c>
      <c r="D95" s="9" t="str">
        <f>'[1]Source'!H36</f>
        <v>100 м2</v>
      </c>
      <c r="E95" s="10">
        <f>ROUND('[1]Source'!I36,10)</f>
        <v>0.61</v>
      </c>
      <c r="F95" s="10" t="str">
        <f>IF('[1]Source'!J36=0,"-",ROUND('[1]Source'!J36,10))</f>
        <v>-</v>
      </c>
      <c r="G95" s="10">
        <f>IF('[1]Source'!AH36=0,"-",ROUND('[1]Source'!AH36,2))</f>
        <v>182.4</v>
      </c>
      <c r="H95" s="10">
        <f>IF('[1]Source'!AI36=0,"-",ROUND('[1]Source'!AI36,2))</f>
        <v>8.26</v>
      </c>
      <c r="I95" s="10">
        <f>IF('[1]Source'!AC36=0,"",ROUND('[1]Source'!AC36,2))</f>
        <v>46257.11</v>
      </c>
      <c r="J95" s="10">
        <f>IF('[1]Source'!AD36=0,"-",ROUND('[1]Source'!AD36,2))</f>
        <v>935.05</v>
      </c>
      <c r="K95" s="10">
        <f>IF('[1]Source'!U36=0,"-",ROUND('[1]Source'!U36,2))</f>
        <v>111.26</v>
      </c>
      <c r="L95" s="10">
        <f>IF('[1]Source'!V36=0,"-",ROUND('[1]Source'!V36,2))</f>
        <v>5.04</v>
      </c>
      <c r="M95" s="10">
        <f>IF('[1]Source'!P36=0,"",ROUND('[1]Source'!P36,2))</f>
        <v>28216.84</v>
      </c>
      <c r="N95" s="10">
        <f>IF('[1]Source'!Q36=0,"-",ROUND('[1]Source'!Q36,2))</f>
        <v>570.38</v>
      </c>
    </row>
    <row r="96" spans="1:14" ht="96">
      <c r="A96" s="11"/>
      <c r="B96" s="12" t="str">
        <f>'[1]SmtRes'!I45</f>
        <v>1-3.3-73</v>
      </c>
      <c r="C96" s="12" t="str">
        <f>'[1]SmtRes'!K45</f>
        <v>Затраты труда рабочих-строителей (средний разряд 3.3)</v>
      </c>
      <c r="D96" s="12" t="str">
        <f>'[1]SmtRes'!O45</f>
        <v>чел.ч</v>
      </c>
      <c r="E96" s="11">
        <f>'[1]SmtRes'!Y45*'[1]Source'!I36</f>
        <v>111.264</v>
      </c>
      <c r="F96" s="11">
        <f>'[1]SmtRes'!Y45</f>
        <v>182.4</v>
      </c>
      <c r="G96" s="11"/>
      <c r="H96" s="11"/>
      <c r="I96" s="11">
        <f>IF('[1]SmtRes'!AA45=0,"",ROUND('[1]SmtRes'!AA45,2))</f>
      </c>
      <c r="J96" s="11">
        <f>IF('[1]SmtRes'!AB45=0,"",ROUND('[1]SmtRes'!AB45,2))</f>
      </c>
      <c r="K96" s="11"/>
      <c r="L96" s="11"/>
      <c r="M96" s="11">
        <f>IF('[1]SmtRes'!AA45=0,"",ROUND('[1]SmtRes'!AA45*'[1]Source'!I36*'[1]SmtRes'!Y45,2))</f>
      </c>
      <c r="N96" s="11">
        <f>IF('[1]SmtRes'!AB45=0,"",ROUND('[1]SmtRes'!AB45*'[1]Source'!I36*'[1]SmtRes'!Y45,2))</f>
      </c>
    </row>
    <row r="97" spans="1:14" ht="48">
      <c r="A97" s="11"/>
      <c r="B97" s="12" t="str">
        <f>'[1]SmtRes'!I46</f>
        <v>2</v>
      </c>
      <c r="C97" s="12" t="str">
        <f>'[1]SmtRes'!K46</f>
        <v>Затраты труда машинистов</v>
      </c>
      <c r="D97" s="12" t="str">
        <f>'[1]SmtRes'!O46</f>
        <v>чел.час</v>
      </c>
      <c r="E97" s="11">
        <f>'[1]SmtRes'!Y46*'[1]Source'!I36</f>
        <v>5.0386</v>
      </c>
      <c r="F97" s="11">
        <f>'[1]SmtRes'!Y46</f>
        <v>8.26</v>
      </c>
      <c r="G97" s="11"/>
      <c r="H97" s="11"/>
      <c r="I97" s="11">
        <f>IF('[1]SmtRes'!AA46=0,"",ROUND('[1]SmtRes'!AA46,2))</f>
      </c>
      <c r="J97" s="11">
        <f>IF('[1]SmtRes'!AB46=0,"",ROUND('[1]SmtRes'!AB46,2))</f>
      </c>
      <c r="K97" s="11"/>
      <c r="L97" s="11"/>
      <c r="M97" s="11">
        <f>IF('[1]SmtRes'!AA46=0,"",ROUND('[1]SmtRes'!AA46*'[1]Source'!I36*'[1]SmtRes'!Y46,2))</f>
      </c>
      <c r="N97" s="11">
        <f>IF('[1]SmtRes'!AB46=0,"",ROUND('[1]SmtRes'!AB46*'[1]Source'!I36*'[1]SmtRes'!Y46,2))</f>
      </c>
    </row>
    <row r="98" spans="1:14" ht="12.75">
      <c r="A98" s="40" t="s">
        <v>28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</row>
    <row r="99" spans="1:14" ht="192">
      <c r="A99" s="15"/>
      <c r="B99" s="16" t="str">
        <f>'[1]SmtRes'!I47</f>
        <v>020129</v>
      </c>
      <c r="C99" s="16" t="str">
        <f>'[1]SmtRes'!K47</f>
        <v>Краны башенные при работе на других видах строительства (кроме монтажа технологического оборудования) 8 т</v>
      </c>
      <c r="D99" s="16" t="str">
        <f>'[1]SmtRes'!O47</f>
        <v>маш.ч</v>
      </c>
      <c r="E99" s="15">
        <f>'[1]SmtRes'!Y47*'[1]Source'!I36</f>
        <v>2.7633</v>
      </c>
      <c r="F99" s="15">
        <f>'[1]SmtRes'!Y47</f>
        <v>4.53</v>
      </c>
      <c r="G99" s="15"/>
      <c r="H99" s="15"/>
      <c r="I99" s="15">
        <f>IF('[1]SmtRes'!AA47=0,"",ROUND('[1]SmtRes'!AA47,2))</f>
      </c>
      <c r="J99" s="15">
        <f>IF('[1]SmtRes'!AB47=0,"",ROUND('[1]SmtRes'!AB47,2))</f>
        <v>118.84</v>
      </c>
      <c r="K99" s="15"/>
      <c r="L99" s="15"/>
      <c r="M99" s="15">
        <f>IF('[1]SmtRes'!AA47=0,"",ROUND('[1]SmtRes'!AA47*'[1]Source'!I36*'[1]SmtRes'!Y47,2))</f>
      </c>
      <c r="N99" s="15">
        <f>IF('[1]SmtRes'!AB47=0,"",ROUND('[1]SmtRes'!AB47*'[1]Source'!I36*'[1]SmtRes'!Y47,2))</f>
        <v>328.39</v>
      </c>
    </row>
    <row r="100" spans="1:14" ht="192">
      <c r="A100" s="15"/>
      <c r="B100" s="16" t="str">
        <f>'[1]SmtRes'!I48</f>
        <v>021141</v>
      </c>
      <c r="C100" s="16" t="str">
        <f>'[1]SmtRes'!K48</f>
        <v>Краны на автомобильном ходу при работе на других видах строительства (кроме магистральных трубопроводов) 10 т</v>
      </c>
      <c r="D100" s="16" t="str">
        <f>'[1]SmtRes'!O48</f>
        <v>маш.-ч</v>
      </c>
      <c r="E100" s="15">
        <f>'[1]SmtRes'!Y48*'[1]Source'!I36</f>
        <v>0.915</v>
      </c>
      <c r="F100" s="15">
        <f>'[1]SmtRes'!Y48</f>
        <v>1.5</v>
      </c>
      <c r="G100" s="15"/>
      <c r="H100" s="15"/>
      <c r="I100" s="15">
        <f>IF('[1]SmtRes'!AA48=0,"",ROUND('[1]SmtRes'!AA48,2))</f>
      </c>
      <c r="J100" s="15">
        <f>IF('[1]SmtRes'!AB48=0,"",ROUND('[1]SmtRes'!AB48,2))</f>
        <v>123.73</v>
      </c>
      <c r="K100" s="15"/>
      <c r="L100" s="15"/>
      <c r="M100" s="15">
        <f>IF('[1]SmtRes'!AA48=0,"",ROUND('[1]SmtRes'!AA48*'[1]Source'!I36*'[1]SmtRes'!Y48,2))</f>
      </c>
      <c r="N100" s="15">
        <f>IF('[1]SmtRes'!AB48=0,"",ROUND('[1]SmtRes'!AB48*'[1]Source'!I36*'[1]SmtRes'!Y48,2))</f>
        <v>113.21</v>
      </c>
    </row>
    <row r="101" spans="1:14" ht="72">
      <c r="A101" s="15"/>
      <c r="B101" s="16" t="str">
        <f>'[1]SmtRes'!I49</f>
        <v>121011</v>
      </c>
      <c r="C101" s="16" t="str">
        <f>'[1]SmtRes'!K49</f>
        <v>Котлы битумные передвижные 400 л</v>
      </c>
      <c r="D101" s="16" t="str">
        <f>'[1]SmtRes'!O49</f>
        <v>маш.ч</v>
      </c>
      <c r="E101" s="15">
        <f>'[1]SmtRes'!Y49*'[1]Source'!I36</f>
        <v>2.2509</v>
      </c>
      <c r="F101" s="15">
        <f>'[1]SmtRes'!Y49</f>
        <v>3.69</v>
      </c>
      <c r="G101" s="15"/>
      <c r="H101" s="15"/>
      <c r="I101" s="15">
        <f>IF('[1]SmtRes'!AA49=0,"",ROUND('[1]SmtRes'!AA49,2))</f>
      </c>
      <c r="J101" s="15">
        <f>IF('[1]SmtRes'!AB49=0,"",ROUND('[1]SmtRes'!AB49,2))</f>
        <v>18.05</v>
      </c>
      <c r="K101" s="15"/>
      <c r="L101" s="15"/>
      <c r="M101" s="15">
        <f>IF('[1]SmtRes'!AA49=0,"",ROUND('[1]SmtRes'!AA49*'[1]Source'!I36*'[1]SmtRes'!Y49,2))</f>
      </c>
      <c r="N101" s="15">
        <f>IF('[1]SmtRes'!AB49=0,"",ROUND('[1]SmtRes'!AB49*'[1]Source'!I36*'[1]SmtRes'!Y49,2))</f>
        <v>40.63</v>
      </c>
    </row>
    <row r="102" spans="1:14" ht="72">
      <c r="A102" s="15"/>
      <c r="B102" s="16" t="str">
        <f>'[1]SmtRes'!I50</f>
        <v>330208</v>
      </c>
      <c r="C102" s="16" t="str">
        <f>'[1]SmtRes'!K50</f>
        <v>Шуруповерты строительно-монтажные</v>
      </c>
      <c r="D102" s="16" t="str">
        <f>'[1]SmtRes'!O50</f>
        <v>маш.-ч</v>
      </c>
      <c r="E102" s="15">
        <f>'[1]SmtRes'!Y50*'[1]Source'!I36</f>
        <v>4.026</v>
      </c>
      <c r="F102" s="15">
        <f>'[1]SmtRes'!Y50</f>
        <v>6.6</v>
      </c>
      <c r="G102" s="15"/>
      <c r="H102" s="15"/>
      <c r="I102" s="15">
        <f>IF('[1]SmtRes'!AA50=0,"",ROUND('[1]SmtRes'!AA50,2))</f>
      </c>
      <c r="J102" s="15">
        <f>IF('[1]SmtRes'!AB50=0,"",ROUND('[1]SmtRes'!AB50,2))</f>
        <v>1.36</v>
      </c>
      <c r="K102" s="15"/>
      <c r="L102" s="15"/>
      <c r="M102" s="15">
        <f>IF('[1]SmtRes'!AA50=0,"",ROUND('[1]SmtRes'!AA50*'[1]Source'!I36*'[1]SmtRes'!Y50,2))</f>
      </c>
      <c r="N102" s="15">
        <f>IF('[1]SmtRes'!AB50=0,"",ROUND('[1]SmtRes'!AB50*'[1]Source'!I36*'[1]SmtRes'!Y50,2))</f>
        <v>5.48</v>
      </c>
    </row>
    <row r="103" spans="1:14" ht="96">
      <c r="A103" s="15"/>
      <c r="B103" s="16" t="str">
        <f>'[1]SmtRes'!I51</f>
        <v>400001</v>
      </c>
      <c r="C103" s="16" t="str">
        <f>'[1]SmtRes'!K51</f>
        <v>Автомобили бортовые грузоподъемностью до 5 т</v>
      </c>
      <c r="D103" s="16" t="str">
        <f>'[1]SmtRes'!O51</f>
        <v>маш.-ч</v>
      </c>
      <c r="E103" s="15">
        <f>'[1]SmtRes'!Y51*'[1]Source'!I36</f>
        <v>1.3603</v>
      </c>
      <c r="F103" s="15">
        <f>'[1]SmtRes'!Y51</f>
        <v>2.23</v>
      </c>
      <c r="G103" s="15"/>
      <c r="H103" s="15"/>
      <c r="I103" s="15">
        <f>IF('[1]SmtRes'!AA51=0,"",ROUND('[1]SmtRes'!AA51,2))</f>
      </c>
      <c r="J103" s="15">
        <f>IF('[1]SmtRes'!AB51=0,"",ROUND('[1]SmtRes'!AB51,2))</f>
        <v>60.77</v>
      </c>
      <c r="K103" s="15"/>
      <c r="L103" s="15"/>
      <c r="M103" s="15">
        <f>IF('[1]SmtRes'!AA51=0,"",ROUND('[1]SmtRes'!AA51*'[1]Source'!I36*'[1]SmtRes'!Y51,2))</f>
      </c>
      <c r="N103" s="15">
        <f>IF('[1]SmtRes'!AB51=0,"",ROUND('[1]SmtRes'!AB51*'[1]Source'!I36*'[1]SmtRes'!Y51,2))</f>
        <v>82.67</v>
      </c>
    </row>
    <row r="104" spans="1:14" ht="12.75">
      <c r="A104" s="40" t="s">
        <v>29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</row>
    <row r="105" spans="1:14" ht="60">
      <c r="A105" s="17"/>
      <c r="B105" s="18" t="str">
        <f>'[1]SmtRes'!I52</f>
        <v>101-0195</v>
      </c>
      <c r="C105" s="18" t="str">
        <f>'[1]SmtRes'!K52</f>
        <v>Гвозди толевые круглые  3.0х40 мм</v>
      </c>
      <c r="D105" s="18" t="str">
        <f>'[1]SmtRes'!O52</f>
        <v>т</v>
      </c>
      <c r="E105" s="17">
        <f>'[1]SmtRes'!Y52*'[1]Source'!I36</f>
        <v>0.0017079999999999999</v>
      </c>
      <c r="F105" s="17">
        <f>'[1]SmtRes'!Y52</f>
        <v>0.0028</v>
      </c>
      <c r="G105" s="17"/>
      <c r="H105" s="17"/>
      <c r="I105" s="17">
        <f>IF('[1]SmtRes'!AA52=0,"",ROUND('[1]SmtRes'!AA52,2))</f>
        <v>11622.17</v>
      </c>
      <c r="J105" s="17">
        <f>IF('[1]SmtRes'!AB52=0,"",ROUND('[1]SmtRes'!AB52,2))</f>
      </c>
      <c r="K105" s="17"/>
      <c r="L105" s="17"/>
      <c r="M105" s="17">
        <f>IF('[1]SmtRes'!AA52=0,"",ROUND('[1]SmtRes'!AA52*'[1]Source'!I36*'[1]SmtRes'!Y52,2))</f>
        <v>19.85</v>
      </c>
      <c r="N105" s="17">
        <f>IF('[1]SmtRes'!AB52=0,"",ROUND('[1]SmtRes'!AB52*'[1]Source'!I36*'[1]SmtRes'!Y52,2))</f>
      </c>
    </row>
    <row r="106" spans="1:14" ht="48">
      <c r="A106" s="17"/>
      <c r="B106" s="18" t="str">
        <f>'[1]SmtRes'!I53</f>
        <v>101-0219</v>
      </c>
      <c r="C106" s="18" t="str">
        <f>'[1]SmtRes'!K53</f>
        <v>Гипсовые вяжущие Г-3</v>
      </c>
      <c r="D106" s="18" t="str">
        <f>'[1]SmtRes'!O53</f>
        <v>т</v>
      </c>
      <c r="E106" s="17">
        <f>'[1]SmtRes'!Y53*'[1]Source'!I36</f>
        <v>0.018422</v>
      </c>
      <c r="F106" s="17">
        <f>'[1]SmtRes'!Y53</f>
        <v>0.0302</v>
      </c>
      <c r="G106" s="17"/>
      <c r="H106" s="17"/>
      <c r="I106" s="17">
        <f>IF('[1]SmtRes'!AA53=0,"",ROUND('[1]SmtRes'!AA53,2))</f>
        <v>465.96</v>
      </c>
      <c r="J106" s="17">
        <f>IF('[1]SmtRes'!AB53=0,"",ROUND('[1]SmtRes'!AB53,2))</f>
      </c>
      <c r="K106" s="17"/>
      <c r="L106" s="17"/>
      <c r="M106" s="17">
        <f>IF('[1]SmtRes'!AA53=0,"",ROUND('[1]SmtRes'!AA53*'[1]Source'!I36*'[1]SmtRes'!Y53,2))</f>
        <v>8.58</v>
      </c>
      <c r="N106" s="17">
        <f>IF('[1]SmtRes'!AB53=0,"",ROUND('[1]SmtRes'!AB53*'[1]Source'!I36*'[1]SmtRes'!Y53,2))</f>
      </c>
    </row>
    <row r="107" spans="1:14" ht="96">
      <c r="A107" s="17"/>
      <c r="B107" s="18" t="str">
        <f>'[1]SmtRes'!I54</f>
        <v>101-1591</v>
      </c>
      <c r="C107" s="18" t="str">
        <f>'[1]SmtRes'!K54</f>
        <v>Смола  каменноугольная для дорожного строительства</v>
      </c>
      <c r="D107" s="18" t="str">
        <f>'[1]SmtRes'!O54</f>
        <v>т</v>
      </c>
      <c r="E107" s="17">
        <f>'[1]SmtRes'!Y54*'[1]Source'!I36</f>
        <v>0.021959999999999997</v>
      </c>
      <c r="F107" s="17">
        <f>'[1]SmtRes'!Y54</f>
        <v>0.036</v>
      </c>
      <c r="G107" s="17"/>
      <c r="H107" s="17"/>
      <c r="I107" s="17">
        <f>IF('[1]SmtRes'!AA54=0,"",ROUND('[1]SmtRes'!AA54,2))</f>
        <v>1685.85</v>
      </c>
      <c r="J107" s="17">
        <f>IF('[1]SmtRes'!AB54=0,"",ROUND('[1]SmtRes'!AB54,2))</f>
      </c>
      <c r="K107" s="17"/>
      <c r="L107" s="17"/>
      <c r="M107" s="17">
        <f>IF('[1]SmtRes'!AA54=0,"",ROUND('[1]SmtRes'!AA54*'[1]Source'!I36*'[1]SmtRes'!Y54,2))</f>
        <v>37.02</v>
      </c>
      <c r="N107" s="17">
        <f>IF('[1]SmtRes'!AB54=0,"",ROUND('[1]SmtRes'!AB54*'[1]Source'!I36*'[1]SmtRes'!Y54,2))</f>
      </c>
    </row>
    <row r="108" spans="1:14" ht="36">
      <c r="A108" s="17"/>
      <c r="B108" s="18" t="str">
        <f>'[1]SmtRes'!I55</f>
        <v>101-1705</v>
      </c>
      <c r="C108" s="18" t="str">
        <f>'[1]SmtRes'!K55</f>
        <v>Пакля пропитанная</v>
      </c>
      <c r="D108" s="18" t="str">
        <f>'[1]SmtRes'!O55</f>
        <v>кг</v>
      </c>
      <c r="E108" s="17">
        <f>'[1]SmtRes'!Y55*'[1]Source'!I36</f>
        <v>109.8</v>
      </c>
      <c r="F108" s="17">
        <f>'[1]SmtRes'!Y55</f>
        <v>180</v>
      </c>
      <c r="G108" s="17"/>
      <c r="H108" s="17"/>
      <c r="I108" s="17">
        <f>IF('[1]SmtRes'!AA55=0,"",ROUND('[1]SmtRes'!AA55,2))</f>
        <v>13.37</v>
      </c>
      <c r="J108" s="17">
        <f>IF('[1]SmtRes'!AB55=0,"",ROUND('[1]SmtRes'!AB55,2))</f>
      </c>
      <c r="K108" s="17"/>
      <c r="L108" s="17"/>
      <c r="M108" s="17">
        <f>IF('[1]SmtRes'!AA55=0,"",ROUND('[1]SmtRes'!AA55*'[1]Source'!I36*'[1]SmtRes'!Y55,2))</f>
        <v>1468.03</v>
      </c>
      <c r="N108" s="17">
        <f>IF('[1]SmtRes'!AB55=0,"",ROUND('[1]SmtRes'!AB55*'[1]Source'!I36*'[1]SmtRes'!Y55,2))</f>
      </c>
    </row>
    <row r="109" spans="1:14" ht="108">
      <c r="A109" s="17"/>
      <c r="B109" s="18" t="str">
        <f>'[1]SmtRes'!I56</f>
        <v>101-1742</v>
      </c>
      <c r="C109" s="18" t="str">
        <f>'[1]SmtRes'!K56</f>
        <v>Толь с крупнозернистой посыпкой гидроизоляционный марки ТГ-350</v>
      </c>
      <c r="D109" s="18" t="str">
        <f>'[1]SmtRes'!O56</f>
        <v>м2</v>
      </c>
      <c r="E109" s="17">
        <f>'[1]SmtRes'!Y56*'[1]Source'!I36</f>
        <v>74.42</v>
      </c>
      <c r="F109" s="17">
        <f>'[1]SmtRes'!Y56</f>
        <v>122</v>
      </c>
      <c r="G109" s="17"/>
      <c r="H109" s="17"/>
      <c r="I109" s="17">
        <f>IF('[1]SmtRes'!AA56=0,"",ROUND('[1]SmtRes'!AA56,2))</f>
        <v>6.05</v>
      </c>
      <c r="J109" s="17">
        <f>IF('[1]SmtRes'!AB56=0,"",ROUND('[1]SmtRes'!AB56,2))</f>
      </c>
      <c r="K109" s="17"/>
      <c r="L109" s="17"/>
      <c r="M109" s="17">
        <f>IF('[1]SmtRes'!AA56=0,"",ROUND('[1]SmtRes'!AA56*'[1]Source'!I36*'[1]SmtRes'!Y56,2))</f>
        <v>450.24</v>
      </c>
      <c r="N109" s="17">
        <f>IF('[1]SmtRes'!AB56=0,"",ROUND('[1]SmtRes'!AB56*'[1]Source'!I36*'[1]SmtRes'!Y56,2))</f>
      </c>
    </row>
    <row r="110" spans="1:14" ht="36">
      <c r="A110" s="17"/>
      <c r="B110" s="18" t="str">
        <f>'[1]SmtRes'!I57</f>
        <v>101-1805</v>
      </c>
      <c r="C110" s="18" t="str">
        <f>'[1]SmtRes'!K57</f>
        <v>Гвозди строительные</v>
      </c>
      <c r="D110" s="18" t="str">
        <f>'[1]SmtRes'!O57</f>
        <v>т</v>
      </c>
      <c r="E110" s="17">
        <f>'[1]SmtRes'!Y57*'[1]Source'!I36</f>
        <v>0.0011773</v>
      </c>
      <c r="F110" s="17">
        <f>'[1]SmtRes'!Y57</f>
        <v>0.00193</v>
      </c>
      <c r="G110" s="17"/>
      <c r="H110" s="17"/>
      <c r="I110" s="17">
        <f>IF('[1]SmtRes'!AA57=0,"",ROUND('[1]SmtRes'!AA57,2))</f>
        <v>7696.95</v>
      </c>
      <c r="J110" s="17">
        <f>IF('[1]SmtRes'!AB57=0,"",ROUND('[1]SmtRes'!AB57,2))</f>
      </c>
      <c r="K110" s="17"/>
      <c r="L110" s="17"/>
      <c r="M110" s="17">
        <f>IF('[1]SmtRes'!AA57=0,"",ROUND('[1]SmtRes'!AA57*'[1]Source'!I36*'[1]SmtRes'!Y57,2))</f>
        <v>9.06</v>
      </c>
      <c r="N110" s="17">
        <f>IF('[1]SmtRes'!AB57=0,"",ROUND('[1]SmtRes'!AB57*'[1]Source'!I36*'[1]SmtRes'!Y57,2))</f>
      </c>
    </row>
    <row r="111" spans="1:14" ht="60">
      <c r="A111" s="17"/>
      <c r="B111" s="18" t="str">
        <f>'[1]SmtRes'!I58</f>
        <v>101-2183</v>
      </c>
      <c r="C111" s="18" t="str">
        <f>'[1]SmtRes'!K58</f>
        <v>Шуруп с полукруглой головкой 6х50 мм</v>
      </c>
      <c r="D111" s="18" t="str">
        <f>'[1]SmtRes'!O58</f>
        <v>т</v>
      </c>
      <c r="E111" s="17">
        <f>'[1]SmtRes'!Y58*'[1]Source'!I36</f>
        <v>0.004514</v>
      </c>
      <c r="F111" s="17">
        <f>'[1]SmtRes'!Y58</f>
        <v>0.0074</v>
      </c>
      <c r="G111" s="17"/>
      <c r="H111" s="17"/>
      <c r="I111" s="17">
        <f>IF('[1]SmtRes'!AA58=0,"",ROUND('[1]SmtRes'!AA58,2))</f>
        <v>9998.46</v>
      </c>
      <c r="J111" s="17">
        <f>IF('[1]SmtRes'!AB58=0,"",ROUND('[1]SmtRes'!AB58,2))</f>
      </c>
      <c r="K111" s="17"/>
      <c r="L111" s="17"/>
      <c r="M111" s="17">
        <f>IF('[1]SmtRes'!AA58=0,"",ROUND('[1]SmtRes'!AA58*'[1]Source'!I36*'[1]SmtRes'!Y58,2))</f>
        <v>45.13</v>
      </c>
      <c r="N111" s="17">
        <f>IF('[1]SmtRes'!AB58=0,"",ROUND('[1]SmtRes'!AB58*'[1]Source'!I36*'[1]SmtRes'!Y58,2))</f>
      </c>
    </row>
    <row r="112" spans="1:14" ht="36">
      <c r="A112" s="17"/>
      <c r="B112" s="18" t="str">
        <f>'[1]SmtRes'!I59</f>
        <v>101-9411</v>
      </c>
      <c r="C112" s="18" t="str">
        <f>'[1]SmtRes'!K59</f>
        <v>Скобяные изделия</v>
      </c>
      <c r="D112" s="18" t="str">
        <f>'[1]SmtRes'!O59</f>
        <v>компл.</v>
      </c>
      <c r="E112" s="17">
        <f>'[1]SmtRes'!Y59*'[1]Source'!I36</f>
        <v>11.99999991</v>
      </c>
      <c r="F112" s="17">
        <f>'[1]SmtRes'!Y59</f>
        <v>19.672131</v>
      </c>
      <c r="G112" s="17"/>
      <c r="H112" s="17"/>
      <c r="I112" s="17">
        <f>IF('[1]SmtRes'!AA59=0,"",ROUND('[1]SmtRes'!AA59,2))</f>
      </c>
      <c r="J112" s="17">
        <f>IF('[1]SmtRes'!AB59=0,"",ROUND('[1]SmtRes'!AB59,2))</f>
      </c>
      <c r="K112" s="17"/>
      <c r="L112" s="17"/>
      <c r="M112" s="17">
        <f>IF('[1]SmtRes'!AA59=0,"",ROUND('[1]SmtRes'!AA59*'[1]Source'!I36*'[1]SmtRes'!Y59,2))</f>
      </c>
      <c r="N112" s="17">
        <f>IF('[1]SmtRes'!AB59=0,"",ROUND('[1]SmtRes'!AB59*'[1]Source'!I36*'[1]SmtRes'!Y59,2))</f>
      </c>
    </row>
    <row r="113" spans="1:14" ht="252">
      <c r="A113" s="17"/>
      <c r="B113" s="18" t="str">
        <f>'[1]SmtRes'!I60</f>
        <v>203-0031</v>
      </c>
      <c r="C113" s="18" t="str">
        <f>'[1]SmtRes'!K60</f>
        <v>Блоки оконные с двойным остеклением с раздельными створками:двустворные с форточной створкой:ОР 18-13, 5 пл.2,32 м2; ОР 18-15 пл.2,59 м2</v>
      </c>
      <c r="D113" s="18" t="str">
        <f>'[1]SmtRes'!O60</f>
        <v>м2</v>
      </c>
      <c r="E113" s="17">
        <f>'[1]SmtRes'!Y60*'[1]Source'!I36</f>
        <v>61</v>
      </c>
      <c r="F113" s="17">
        <f>'[1]SmtRes'!Y60</f>
        <v>100</v>
      </c>
      <c r="G113" s="17"/>
      <c r="H113" s="17"/>
      <c r="I113" s="17">
        <f>IF('[1]SmtRes'!AA60=0,"",ROUND('[1]SmtRes'!AA60,2))</f>
        <v>428.81</v>
      </c>
      <c r="J113" s="17">
        <f>IF('[1]SmtRes'!AB60=0,"",ROUND('[1]SmtRes'!AB60,2))</f>
      </c>
      <c r="K113" s="17"/>
      <c r="L113" s="17"/>
      <c r="M113" s="17">
        <f>IF('[1]SmtRes'!AA60=0,"",ROUND('[1]SmtRes'!AA60*'[1]Source'!I36*'[1]SmtRes'!Y60,2))</f>
        <v>26157.41</v>
      </c>
      <c r="N113" s="17">
        <f>IF('[1]SmtRes'!AB60=0,"",ROUND('[1]SmtRes'!AB60*'[1]Source'!I36*'[1]SmtRes'!Y60,2))</f>
      </c>
    </row>
    <row r="114" spans="1:14" ht="108">
      <c r="A114" s="19"/>
      <c r="B114" s="20" t="str">
        <f>'[1]SmtRes'!I61</f>
        <v>402-0087</v>
      </c>
      <c r="C114" s="20" t="str">
        <f>'[1]SmtRes'!K61</f>
        <v>Раствор готовый отделочный тяжелый, известковый:1:2.0</v>
      </c>
      <c r="D114" s="20" t="str">
        <f>'[1]SmtRes'!O61</f>
        <v>м3</v>
      </c>
      <c r="E114" s="19">
        <f>'[1]SmtRes'!Y61*'[1]Source'!I36</f>
        <v>0.05856</v>
      </c>
      <c r="F114" s="19">
        <f>'[1]SmtRes'!Y61</f>
        <v>0.096</v>
      </c>
      <c r="G114" s="19"/>
      <c r="H114" s="19"/>
      <c r="I114" s="19">
        <f>IF('[1]SmtRes'!AA61=0,"",ROUND('[1]SmtRes'!AA61,2))</f>
        <v>367.3</v>
      </c>
      <c r="J114" s="19">
        <f>IF('[1]SmtRes'!AB61=0,"",ROUND('[1]SmtRes'!AB61,2))</f>
      </c>
      <c r="K114" s="19"/>
      <c r="L114" s="19"/>
      <c r="M114" s="19">
        <f>IF('[1]SmtRes'!AA61=0,"",ROUND('[1]SmtRes'!AA61*'[1]Source'!I36*'[1]SmtRes'!Y61,2))</f>
        <v>21.51</v>
      </c>
      <c r="N114" s="19">
        <f>IF('[1]SmtRes'!AB61=0,"",ROUND('[1]SmtRes'!AB61*'[1]Source'!I36*'[1]SmtRes'!Y61,2))</f>
      </c>
    </row>
    <row r="115" spans="1:14" ht="255">
      <c r="A115" s="21" t="str">
        <f>'[1]Source'!E38</f>
        <v>12</v>
      </c>
      <c r="B115" s="22" t="str">
        <f>'[1]Source'!F38</f>
        <v>203-0079</v>
      </c>
      <c r="C115" s="22" t="str">
        <f>'[1]Source'!G38</f>
        <v>Блоки оконные с двойным остеклением с раздельными створками двустворные с фрамугой:ОР 21-24В пл.4,88 м2; ОР 21-27В пл.5,51 м2</v>
      </c>
      <c r="D115" s="22" t="str">
        <f>'[1]Source'!H38</f>
        <v>м2</v>
      </c>
      <c r="E115" s="23">
        <f>ROUND('[1]Source'!I38,10)</f>
        <v>61</v>
      </c>
      <c r="F115" s="23" t="str">
        <f>IF('[1]Source'!J38=0,"-",ROUND('[1]Source'!J38,10))</f>
        <v>-</v>
      </c>
      <c r="G115" s="23" t="str">
        <f>IF('[1]Source'!AH38=0,"-",ROUND('[1]Source'!AH38,2))</f>
        <v>-</v>
      </c>
      <c r="H115" s="23" t="str">
        <f>IF('[1]Source'!AI38=0,"-",ROUND('[1]Source'!AI38,2))</f>
        <v>-</v>
      </c>
      <c r="I115" s="23">
        <f>IF('[1]Source'!AC38=0,"",ROUND('[1]Source'!AC38,2))</f>
        <v>428.81</v>
      </c>
      <c r="J115" s="23" t="str">
        <f>IF('[1]Source'!AD38=0,"-",ROUND('[1]Source'!AD38,2))</f>
        <v>-</v>
      </c>
      <c r="K115" s="23" t="str">
        <f>IF('[1]Source'!U38=0,"-",ROUND('[1]Source'!U38,2))</f>
        <v>-</v>
      </c>
      <c r="L115" s="23" t="str">
        <f>IF('[1]Source'!V38=0,"-",ROUND('[1]Source'!V38,2))</f>
        <v>-</v>
      </c>
      <c r="M115" s="23">
        <f>IF('[1]Source'!P38=0,"",ROUND('[1]Source'!P38,2))</f>
        <v>26157.41</v>
      </c>
      <c r="N115" s="23" t="str">
        <f>IF('[1]Source'!Q38=0,"-",ROUND('[1]Source'!Q38,2))</f>
        <v>-</v>
      </c>
    </row>
    <row r="116" spans="1:14" ht="153">
      <c r="A116" s="8" t="str">
        <f>'[1]Source'!E39</f>
        <v>13</v>
      </c>
      <c r="B116" s="9" t="str">
        <f>'[1]Source'!F39</f>
        <v>10-01-033-2</v>
      </c>
      <c r="C116" s="9" t="str">
        <f>'[1]Source'!G39</f>
        <v>Установка деревянных подоконных досок в каменных стенах высотой проема до 2 м</v>
      </c>
      <c r="D116" s="9" t="str">
        <f>'[1]Source'!H39</f>
        <v>100 м2</v>
      </c>
      <c r="E116" s="10">
        <f>ROUND('[1]Source'!I39,10)</f>
        <v>0.61</v>
      </c>
      <c r="F116" s="10" t="str">
        <f>IF('[1]Source'!J39=0,"-",ROUND('[1]Source'!J39,10))</f>
        <v>-</v>
      </c>
      <c r="G116" s="10">
        <f>IF('[1]Source'!AH39=0,"-",ROUND('[1]Source'!AH39,2))</f>
        <v>66.22</v>
      </c>
      <c r="H116" s="10">
        <f>IF('[1]Source'!AI39=0,"-",ROUND('[1]Source'!AI39,2))</f>
        <v>0.47</v>
      </c>
      <c r="I116" s="10">
        <f>IF('[1]Source'!AC39=0,"",ROUND('[1]Source'!AC39,2))</f>
        <v>11098.11</v>
      </c>
      <c r="J116" s="10">
        <f>IF('[1]Source'!AD39=0,"-",ROUND('[1]Source'!AD39,2))</f>
        <v>58.23</v>
      </c>
      <c r="K116" s="10">
        <f>IF('[1]Source'!U39=0,"-",ROUND('[1]Source'!U39,2))</f>
        <v>40.39</v>
      </c>
      <c r="L116" s="10">
        <f>IF('[1]Source'!V39=0,"-",ROUND('[1]Source'!V39,2))</f>
        <v>0.29</v>
      </c>
      <c r="M116" s="10">
        <f>IF('[1]Source'!P39=0,"",ROUND('[1]Source'!P39,2))</f>
        <v>6769.85</v>
      </c>
      <c r="N116" s="10">
        <f>IF('[1]Source'!Q39=0,"-",ROUND('[1]Source'!Q39,2))</f>
        <v>35.52</v>
      </c>
    </row>
    <row r="117" spans="1:14" ht="96">
      <c r="A117" s="11"/>
      <c r="B117" s="12" t="str">
        <f>'[1]SmtRes'!I62</f>
        <v>1-3.1-73</v>
      </c>
      <c r="C117" s="12" t="str">
        <f>'[1]SmtRes'!K62</f>
        <v>Затраты труда рабочих-строителей (средний разряд 3.1)</v>
      </c>
      <c r="D117" s="12" t="str">
        <f>'[1]SmtRes'!O62</f>
        <v>чел.ч</v>
      </c>
      <c r="E117" s="11">
        <f>'[1]SmtRes'!Y62*'[1]Source'!I39</f>
        <v>40.3942</v>
      </c>
      <c r="F117" s="11">
        <f>'[1]SmtRes'!Y62</f>
        <v>66.22</v>
      </c>
      <c r="G117" s="11"/>
      <c r="H117" s="11"/>
      <c r="I117" s="11">
        <f>IF('[1]SmtRes'!AA62=0,"",ROUND('[1]SmtRes'!AA62,2))</f>
      </c>
      <c r="J117" s="11">
        <f>IF('[1]SmtRes'!AB62=0,"",ROUND('[1]SmtRes'!AB62,2))</f>
      </c>
      <c r="K117" s="11"/>
      <c r="L117" s="11"/>
      <c r="M117" s="11">
        <f>IF('[1]SmtRes'!AA62=0,"",ROUND('[1]SmtRes'!AA62*'[1]Source'!I39*'[1]SmtRes'!Y62,2))</f>
      </c>
      <c r="N117" s="11">
        <f>IF('[1]SmtRes'!AB62=0,"",ROUND('[1]SmtRes'!AB62*'[1]Source'!I39*'[1]SmtRes'!Y62,2))</f>
      </c>
    </row>
    <row r="118" spans="1:14" ht="48">
      <c r="A118" s="11"/>
      <c r="B118" s="12" t="str">
        <f>'[1]SmtRes'!I63</f>
        <v>2</v>
      </c>
      <c r="C118" s="12" t="str">
        <f>'[1]SmtRes'!K63</f>
        <v>Затраты труда машинистов</v>
      </c>
      <c r="D118" s="12" t="str">
        <f>'[1]SmtRes'!O63</f>
        <v>чел.час</v>
      </c>
      <c r="E118" s="11">
        <f>'[1]SmtRes'!Y63*'[1]Source'!I39</f>
        <v>0.28669999999999995</v>
      </c>
      <c r="F118" s="11">
        <f>'[1]SmtRes'!Y63</f>
        <v>0.47</v>
      </c>
      <c r="G118" s="11"/>
      <c r="H118" s="11"/>
      <c r="I118" s="11">
        <f>IF('[1]SmtRes'!AA63=0,"",ROUND('[1]SmtRes'!AA63,2))</f>
      </c>
      <c r="J118" s="11">
        <f>IF('[1]SmtRes'!AB63=0,"",ROUND('[1]SmtRes'!AB63,2))</f>
      </c>
      <c r="K118" s="11"/>
      <c r="L118" s="11"/>
      <c r="M118" s="11">
        <f>IF('[1]SmtRes'!AA63=0,"",ROUND('[1]SmtRes'!AA63*'[1]Source'!I39*'[1]SmtRes'!Y63,2))</f>
      </c>
      <c r="N118" s="11">
        <f>IF('[1]SmtRes'!AB63=0,"",ROUND('[1]SmtRes'!AB63*'[1]Source'!I39*'[1]SmtRes'!Y63,2))</f>
      </c>
    </row>
    <row r="119" spans="1:14" ht="12.75">
      <c r="A119" s="40" t="s">
        <v>28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</row>
    <row r="120" spans="1:14" ht="192">
      <c r="A120" s="15"/>
      <c r="B120" s="16" t="str">
        <f>'[1]SmtRes'!I64</f>
        <v>020129</v>
      </c>
      <c r="C120" s="16" t="str">
        <f>'[1]SmtRes'!K64</f>
        <v>Краны башенные при работе на других видах строительства (кроме монтажа технологического оборудования) 8 т</v>
      </c>
      <c r="D120" s="16" t="str">
        <f>'[1]SmtRes'!O64</f>
        <v>маш.ч</v>
      </c>
      <c r="E120" s="15">
        <f>'[1]SmtRes'!Y64*'[1]Source'!I39</f>
        <v>0.122</v>
      </c>
      <c r="F120" s="15">
        <f>'[1]SmtRes'!Y64</f>
        <v>0.2</v>
      </c>
      <c r="G120" s="15"/>
      <c r="H120" s="15"/>
      <c r="I120" s="15">
        <f>IF('[1]SmtRes'!AA64=0,"",ROUND('[1]SmtRes'!AA64,2))</f>
      </c>
      <c r="J120" s="15">
        <f>IF('[1]SmtRes'!AB64=0,"",ROUND('[1]SmtRes'!AB64,2))</f>
        <v>118.84</v>
      </c>
      <c r="K120" s="15"/>
      <c r="L120" s="15"/>
      <c r="M120" s="15">
        <f>IF('[1]SmtRes'!AA64=0,"",ROUND('[1]SmtRes'!AA64*'[1]Source'!I39*'[1]SmtRes'!Y64,2))</f>
      </c>
      <c r="N120" s="15">
        <f>IF('[1]SmtRes'!AB64=0,"",ROUND('[1]SmtRes'!AB64*'[1]Source'!I39*'[1]SmtRes'!Y64,2))</f>
        <v>14.5</v>
      </c>
    </row>
    <row r="121" spans="1:14" ht="72">
      <c r="A121" s="15"/>
      <c r="B121" s="16" t="str">
        <f>'[1]SmtRes'!I65</f>
        <v>121011</v>
      </c>
      <c r="C121" s="16" t="str">
        <f>'[1]SmtRes'!K65</f>
        <v>Котлы битумные передвижные 400 л</v>
      </c>
      <c r="D121" s="16" t="str">
        <f>'[1]SmtRes'!O65</f>
        <v>маш.ч</v>
      </c>
      <c r="E121" s="15">
        <f>'[1]SmtRes'!Y65*'[1]Source'!I39</f>
        <v>0.61</v>
      </c>
      <c r="F121" s="15">
        <f>'[1]SmtRes'!Y65</f>
        <v>1</v>
      </c>
      <c r="G121" s="15"/>
      <c r="H121" s="15"/>
      <c r="I121" s="15">
        <f>IF('[1]SmtRes'!AA65=0,"",ROUND('[1]SmtRes'!AA65,2))</f>
      </c>
      <c r="J121" s="15">
        <f>IF('[1]SmtRes'!AB65=0,"",ROUND('[1]SmtRes'!AB65,2))</f>
        <v>18.05</v>
      </c>
      <c r="K121" s="15"/>
      <c r="L121" s="15"/>
      <c r="M121" s="15">
        <f>IF('[1]SmtRes'!AA65=0,"",ROUND('[1]SmtRes'!AA65*'[1]Source'!I39*'[1]SmtRes'!Y65,2))</f>
      </c>
      <c r="N121" s="15">
        <f>IF('[1]SmtRes'!AB65=0,"",ROUND('[1]SmtRes'!AB65*'[1]Source'!I39*'[1]SmtRes'!Y65,2))</f>
        <v>11.01</v>
      </c>
    </row>
    <row r="122" spans="1:14" ht="96">
      <c r="A122" s="15"/>
      <c r="B122" s="16" t="str">
        <f>'[1]SmtRes'!I66</f>
        <v>400001</v>
      </c>
      <c r="C122" s="16" t="str">
        <f>'[1]SmtRes'!K66</f>
        <v>Автомобили бортовые грузоподъемностью до 5 т</v>
      </c>
      <c r="D122" s="16" t="str">
        <f>'[1]SmtRes'!O66</f>
        <v>маш.-ч</v>
      </c>
      <c r="E122" s="15">
        <f>'[1]SmtRes'!Y66*'[1]Source'!I39</f>
        <v>0.1647</v>
      </c>
      <c r="F122" s="15">
        <f>'[1]SmtRes'!Y66</f>
        <v>0.27</v>
      </c>
      <c r="G122" s="15"/>
      <c r="H122" s="15"/>
      <c r="I122" s="15">
        <f>IF('[1]SmtRes'!AA66=0,"",ROUND('[1]SmtRes'!AA66,2))</f>
      </c>
      <c r="J122" s="15">
        <f>IF('[1]SmtRes'!AB66=0,"",ROUND('[1]SmtRes'!AB66,2))</f>
        <v>60.77</v>
      </c>
      <c r="K122" s="15"/>
      <c r="L122" s="15"/>
      <c r="M122" s="15">
        <f>IF('[1]SmtRes'!AA66=0,"",ROUND('[1]SmtRes'!AA66*'[1]Source'!I39*'[1]SmtRes'!Y66,2))</f>
      </c>
      <c r="N122" s="15">
        <f>IF('[1]SmtRes'!AB66=0,"",ROUND('[1]SmtRes'!AB66*'[1]Source'!I39*'[1]SmtRes'!Y66,2))</f>
        <v>10.01</v>
      </c>
    </row>
    <row r="123" spans="1:14" ht="12.75">
      <c r="A123" s="40" t="s">
        <v>29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</row>
    <row r="124" spans="1:14" ht="48">
      <c r="A124" s="17"/>
      <c r="B124" s="18" t="str">
        <f>'[1]SmtRes'!I67</f>
        <v>101-0219</v>
      </c>
      <c r="C124" s="18" t="str">
        <f>'[1]SmtRes'!K67</f>
        <v>Гипсовые вяжущие Г-3</v>
      </c>
      <c r="D124" s="18" t="str">
        <f>'[1]SmtRes'!O67</f>
        <v>т</v>
      </c>
      <c r="E124" s="17">
        <f>'[1]SmtRes'!Y67*'[1]Source'!I39</f>
        <v>0.183</v>
      </c>
      <c r="F124" s="17">
        <f>'[1]SmtRes'!Y67</f>
        <v>0.3</v>
      </c>
      <c r="G124" s="17"/>
      <c r="H124" s="17"/>
      <c r="I124" s="17">
        <f>IF('[1]SmtRes'!AA67=0,"",ROUND('[1]SmtRes'!AA67,2))</f>
        <v>465.96</v>
      </c>
      <c r="J124" s="17">
        <f>IF('[1]SmtRes'!AB67=0,"",ROUND('[1]SmtRes'!AB67,2))</f>
      </c>
      <c r="K124" s="17"/>
      <c r="L124" s="17"/>
      <c r="M124" s="17">
        <f>IF('[1]SmtRes'!AA67=0,"",ROUND('[1]SmtRes'!AA67*'[1]Source'!I39*'[1]SmtRes'!Y67,2))</f>
        <v>85.27</v>
      </c>
      <c r="N124" s="17">
        <f>IF('[1]SmtRes'!AB67=0,"",ROUND('[1]SmtRes'!AB67*'[1]Source'!I39*'[1]SmtRes'!Y67,2))</f>
      </c>
    </row>
    <row r="125" spans="1:14" ht="96">
      <c r="A125" s="17"/>
      <c r="B125" s="18" t="str">
        <f>'[1]SmtRes'!I68</f>
        <v>101-1591</v>
      </c>
      <c r="C125" s="18" t="str">
        <f>'[1]SmtRes'!K68</f>
        <v>Смола  каменноугольная для дорожного строительства</v>
      </c>
      <c r="D125" s="18" t="str">
        <f>'[1]SmtRes'!O68</f>
        <v>т</v>
      </c>
      <c r="E125" s="17">
        <f>'[1]SmtRes'!Y68*'[1]Source'!I39</f>
        <v>0.00366</v>
      </c>
      <c r="F125" s="17">
        <f>'[1]SmtRes'!Y68</f>
        <v>0.006</v>
      </c>
      <c r="G125" s="17"/>
      <c r="H125" s="17"/>
      <c r="I125" s="17">
        <f>IF('[1]SmtRes'!AA68=0,"",ROUND('[1]SmtRes'!AA68,2))</f>
        <v>1685.85</v>
      </c>
      <c r="J125" s="17">
        <f>IF('[1]SmtRes'!AB68=0,"",ROUND('[1]SmtRes'!AB68,2))</f>
      </c>
      <c r="K125" s="17"/>
      <c r="L125" s="17"/>
      <c r="M125" s="17">
        <f>IF('[1]SmtRes'!AA68=0,"",ROUND('[1]SmtRes'!AA68*'[1]Source'!I39*'[1]SmtRes'!Y68,2))</f>
        <v>6.17</v>
      </c>
      <c r="N125" s="17">
        <f>IF('[1]SmtRes'!AB68=0,"",ROUND('[1]SmtRes'!AB68*'[1]Source'!I39*'[1]SmtRes'!Y68,2))</f>
      </c>
    </row>
    <row r="126" spans="1:14" ht="36">
      <c r="A126" s="17"/>
      <c r="B126" s="18" t="str">
        <f>'[1]SmtRes'!I69</f>
        <v>101-1704</v>
      </c>
      <c r="C126" s="18" t="str">
        <f>'[1]SmtRes'!K69</f>
        <v>Войлок строительный</v>
      </c>
      <c r="D126" s="18" t="str">
        <f>'[1]SmtRes'!O69</f>
        <v>т</v>
      </c>
      <c r="E126" s="17">
        <f>'[1]SmtRes'!Y69*'[1]Source'!I39</f>
        <v>0.03172</v>
      </c>
      <c r="F126" s="17">
        <f>'[1]SmtRes'!Y69</f>
        <v>0.052</v>
      </c>
      <c r="G126" s="17"/>
      <c r="H126" s="17"/>
      <c r="I126" s="17">
        <f>IF('[1]SmtRes'!AA69=0,"",ROUND('[1]SmtRes'!AA69,2))</f>
        <v>55455.55</v>
      </c>
      <c r="J126" s="17">
        <f>IF('[1]SmtRes'!AB69=0,"",ROUND('[1]SmtRes'!AB69,2))</f>
      </c>
      <c r="K126" s="17"/>
      <c r="L126" s="17"/>
      <c r="M126" s="17">
        <f>IF('[1]SmtRes'!AA69=0,"",ROUND('[1]SmtRes'!AA69*'[1]Source'!I39*'[1]SmtRes'!Y69,2))</f>
        <v>1759.05</v>
      </c>
      <c r="N126" s="17">
        <f>IF('[1]SmtRes'!AB69=0,"",ROUND('[1]SmtRes'!AB69*'[1]Source'!I39*'[1]SmtRes'!Y69,2))</f>
      </c>
    </row>
    <row r="127" spans="1:14" ht="108">
      <c r="A127" s="17"/>
      <c r="B127" s="18" t="str">
        <f>'[1]SmtRes'!I70</f>
        <v>101-1742</v>
      </c>
      <c r="C127" s="18" t="str">
        <f>'[1]SmtRes'!K70</f>
        <v>Толь с крупнозернистой посыпкой гидроизоляционный марки ТГ-350</v>
      </c>
      <c r="D127" s="18" t="str">
        <f>'[1]SmtRes'!O70</f>
        <v>м2</v>
      </c>
      <c r="E127" s="17">
        <f>'[1]SmtRes'!Y70*'[1]Source'!I39</f>
        <v>3.4038</v>
      </c>
      <c r="F127" s="17">
        <f>'[1]SmtRes'!Y70</f>
        <v>5.58</v>
      </c>
      <c r="G127" s="17"/>
      <c r="H127" s="17"/>
      <c r="I127" s="17">
        <f>IF('[1]SmtRes'!AA70=0,"",ROUND('[1]SmtRes'!AA70,2))</f>
        <v>6.05</v>
      </c>
      <c r="J127" s="17">
        <f>IF('[1]SmtRes'!AB70=0,"",ROUND('[1]SmtRes'!AB70,2))</f>
      </c>
      <c r="K127" s="17"/>
      <c r="L127" s="17"/>
      <c r="M127" s="17">
        <f>IF('[1]SmtRes'!AA70=0,"",ROUND('[1]SmtRes'!AA70*'[1]Source'!I39*'[1]SmtRes'!Y70,2))</f>
        <v>20.59</v>
      </c>
      <c r="N127" s="17">
        <f>IF('[1]SmtRes'!AB70=0,"",ROUND('[1]SmtRes'!AB70*'[1]Source'!I39*'[1]SmtRes'!Y70,2))</f>
      </c>
    </row>
    <row r="128" spans="1:14" ht="36">
      <c r="A128" s="17"/>
      <c r="B128" s="18" t="str">
        <f>'[1]SmtRes'!I71</f>
        <v>101-1805</v>
      </c>
      <c r="C128" s="18" t="str">
        <f>'[1]SmtRes'!K71</f>
        <v>Гвозди строительные</v>
      </c>
      <c r="D128" s="18" t="str">
        <f>'[1]SmtRes'!O71</f>
        <v>т</v>
      </c>
      <c r="E128" s="17">
        <f>'[1]SmtRes'!Y71*'[1]Source'!I39</f>
        <v>0.0034159999999999998</v>
      </c>
      <c r="F128" s="17">
        <f>'[1]SmtRes'!Y71</f>
        <v>0.0056</v>
      </c>
      <c r="G128" s="17"/>
      <c r="H128" s="17"/>
      <c r="I128" s="17">
        <f>IF('[1]SmtRes'!AA71=0,"",ROUND('[1]SmtRes'!AA71,2))</f>
        <v>7696.95</v>
      </c>
      <c r="J128" s="17">
        <f>IF('[1]SmtRes'!AB71=0,"",ROUND('[1]SmtRes'!AB71,2))</f>
      </c>
      <c r="K128" s="17"/>
      <c r="L128" s="17"/>
      <c r="M128" s="17">
        <f>IF('[1]SmtRes'!AA71=0,"",ROUND('[1]SmtRes'!AA71*'[1]Source'!I39*'[1]SmtRes'!Y71,2))</f>
        <v>26.29</v>
      </c>
      <c r="N128" s="17">
        <f>IF('[1]SmtRes'!AB71=0,"",ROUND('[1]SmtRes'!AB71*'[1]Source'!I39*'[1]SmtRes'!Y71,2))</f>
      </c>
    </row>
    <row r="129" spans="1:14" ht="84">
      <c r="A129" s="17"/>
      <c r="B129" s="18" t="str">
        <f>'[1]SmtRes'!I72</f>
        <v>113-0107</v>
      </c>
      <c r="C129" s="18" t="str">
        <f>'[1]SmtRes'!K72</f>
        <v>Натрий фтористый технический, марка А, сорт I</v>
      </c>
      <c r="D129" s="18" t="str">
        <f>'[1]SmtRes'!O72</f>
        <v>т</v>
      </c>
      <c r="E129" s="17">
        <f>'[1]SmtRes'!Y72*'[1]Source'!I39</f>
        <v>0.00042699999999999997</v>
      </c>
      <c r="F129" s="17">
        <f>'[1]SmtRes'!Y72</f>
        <v>0.0007</v>
      </c>
      <c r="G129" s="17"/>
      <c r="H129" s="17"/>
      <c r="I129" s="17">
        <f>IF('[1]SmtRes'!AA72=0,"",ROUND('[1]SmtRes'!AA72,2))</f>
        <v>42418.68</v>
      </c>
      <c r="J129" s="17">
        <f>IF('[1]SmtRes'!AB72=0,"",ROUND('[1]SmtRes'!AB72,2))</f>
      </c>
      <c r="K129" s="17"/>
      <c r="L129" s="17"/>
      <c r="M129" s="17">
        <f>IF('[1]SmtRes'!AA72=0,"",ROUND('[1]SmtRes'!AA72*'[1]Source'!I39*'[1]SmtRes'!Y72,2))</f>
        <v>18.11</v>
      </c>
      <c r="N129" s="17">
        <f>IF('[1]SmtRes'!AB72=0,"",ROUND('[1]SmtRes'!AB72*'[1]Source'!I39*'[1]SmtRes'!Y72,2))</f>
      </c>
    </row>
    <row r="130" spans="1:14" ht="276">
      <c r="A130" s="17"/>
      <c r="B130" s="18" t="str">
        <f>'[1]SmtRes'!I73</f>
        <v>203-0378</v>
      </c>
      <c r="C130" s="18" t="str">
        <f>'[1]SmtRes'!K73</f>
        <v>Доски подоконные из древесины облицованные сверхтвердой древесноволокнистой плитой или водостойкой фанерой марка ПД-3, толщиной 28 мм, шириной:300 мм</v>
      </c>
      <c r="D130" s="18" t="str">
        <f>'[1]SmtRes'!O73</f>
        <v>м</v>
      </c>
      <c r="E130" s="17">
        <f>'[1]SmtRes'!Y73*'[1]Source'!I39</f>
        <v>45.14</v>
      </c>
      <c r="F130" s="17">
        <f>'[1]SmtRes'!Y73</f>
        <v>74</v>
      </c>
      <c r="G130" s="17"/>
      <c r="H130" s="17"/>
      <c r="I130" s="17">
        <f>IF('[1]SmtRes'!AA73=0,"",ROUND('[1]SmtRes'!AA73,2))</f>
        <v>105.96</v>
      </c>
      <c r="J130" s="17">
        <f>IF('[1]SmtRes'!AB73=0,"",ROUND('[1]SmtRes'!AB73,2))</f>
      </c>
      <c r="K130" s="17"/>
      <c r="L130" s="17"/>
      <c r="M130" s="17">
        <f>IF('[1]SmtRes'!AA73=0,"",ROUND('[1]SmtRes'!AA73*'[1]Source'!I39*'[1]SmtRes'!Y73,2))</f>
        <v>4783.03</v>
      </c>
      <c r="N130" s="17">
        <f>IF('[1]SmtRes'!AB73=0,"",ROUND('[1]SmtRes'!AB73*'[1]Source'!I39*'[1]SmtRes'!Y73,2))</f>
      </c>
    </row>
    <row r="131" spans="1:14" ht="96">
      <c r="A131" s="17"/>
      <c r="B131" s="18" t="str">
        <f>'[1]SmtRes'!I74</f>
        <v>402-0085</v>
      </c>
      <c r="C131" s="18" t="str">
        <f>'[1]SmtRes'!K74</f>
        <v>Раствор готовый отделочный тяжелый, известковый:1:3</v>
      </c>
      <c r="D131" s="18" t="str">
        <f>'[1]SmtRes'!O74</f>
        <v>м3</v>
      </c>
      <c r="E131" s="17">
        <f>'[1]SmtRes'!Y74*'[1]Source'!I39</f>
        <v>0.2074</v>
      </c>
      <c r="F131" s="17">
        <f>'[1]SmtRes'!Y74</f>
        <v>0.34</v>
      </c>
      <c r="G131" s="17"/>
      <c r="H131" s="17"/>
      <c r="I131" s="17">
        <f>IF('[1]SmtRes'!AA74=0,"",ROUND('[1]SmtRes'!AA74,2))</f>
        <v>338.23</v>
      </c>
      <c r="J131" s="17">
        <f>IF('[1]SmtRes'!AB74=0,"",ROUND('[1]SmtRes'!AB74,2))</f>
      </c>
      <c r="K131" s="17"/>
      <c r="L131" s="17"/>
      <c r="M131" s="17">
        <f>IF('[1]SmtRes'!AA74=0,"",ROUND('[1]SmtRes'!AA74*'[1]Source'!I39*'[1]SmtRes'!Y74,2))</f>
        <v>70.15</v>
      </c>
      <c r="N131" s="17">
        <f>IF('[1]SmtRes'!AB74=0,"",ROUND('[1]SmtRes'!AB74*'[1]Source'!I39*'[1]SmtRes'!Y74,2))</f>
      </c>
    </row>
    <row r="132" spans="1:14" ht="12.75">
      <c r="A132" s="19"/>
      <c r="B132" s="20" t="str">
        <f>'[1]SmtRes'!I75</f>
        <v>411-0001</v>
      </c>
      <c r="C132" s="20" t="str">
        <f>'[1]SmtRes'!K75</f>
        <v>Вода</v>
      </c>
      <c r="D132" s="20" t="str">
        <f>'[1]SmtRes'!O75</f>
        <v>м3</v>
      </c>
      <c r="E132" s="19">
        <f>'[1]SmtRes'!Y75*'[1]Source'!I39</f>
        <v>0.366</v>
      </c>
      <c r="F132" s="19">
        <f>'[1]SmtRes'!Y75</f>
        <v>0.6</v>
      </c>
      <c r="G132" s="19"/>
      <c r="H132" s="19"/>
      <c r="I132" s="19">
        <f>IF('[1]SmtRes'!AA75=0,"",ROUND('[1]SmtRes'!AA75,2))</f>
        <v>3.2</v>
      </c>
      <c r="J132" s="19">
        <f>IF('[1]SmtRes'!AB75=0,"",ROUND('[1]SmtRes'!AB75,2))</f>
      </c>
      <c r="K132" s="19"/>
      <c r="L132" s="19"/>
      <c r="M132" s="19">
        <f>IF('[1]SmtRes'!AA75=0,"",ROUND('[1]SmtRes'!AA75*'[1]Source'!I39*'[1]SmtRes'!Y75,2))</f>
        <v>1.17</v>
      </c>
      <c r="N132" s="19">
        <f>IF('[1]SmtRes'!AB75=0,"",ROUND('[1]SmtRes'!AB75*'[1]Source'!I39*'[1]SmtRes'!Y75,2))</f>
      </c>
    </row>
    <row r="133" spans="1:14" ht="76.5">
      <c r="A133" s="8" t="str">
        <f>'[1]Source'!E40</f>
        <v>14</v>
      </c>
      <c r="B133" s="9" t="str">
        <f>'[1]Source'!F40</f>
        <v>11-01-012-1</v>
      </c>
      <c r="C133" s="9" t="str">
        <f>'[1]Source'!G40</f>
        <v>Укладка лаг по кирпичным столбикам</v>
      </c>
      <c r="D133" s="9" t="str">
        <f>'[1]Source'!H40</f>
        <v>100 м2</v>
      </c>
      <c r="E133" s="10">
        <f>ROUND('[1]Source'!I40,10)</f>
        <v>1.64</v>
      </c>
      <c r="F133" s="10" t="str">
        <f>IF('[1]Source'!J40=0,"-",ROUND('[1]Source'!J40,10))</f>
        <v>-</v>
      </c>
      <c r="G133" s="10">
        <f>IF('[1]Source'!AH40=0,"-",ROUND('[1]Source'!AH40,2))</f>
        <v>44.7</v>
      </c>
      <c r="H133" s="10">
        <f>IF('[1]Source'!AI40=0,"-",ROUND('[1]Source'!AI40,2))</f>
        <v>0.62</v>
      </c>
      <c r="I133" s="10">
        <f>IF('[1]Source'!AC40=0,"",ROUND('[1]Source'!AC40,2))</f>
        <v>2813.97</v>
      </c>
      <c r="J133" s="10">
        <f>IF('[1]Source'!AD40=0,"-",ROUND('[1]Source'!AD40,2))</f>
        <v>41.75</v>
      </c>
      <c r="K133" s="10">
        <f>IF('[1]Source'!U40=0,"-",ROUND('[1]Source'!U40,2))</f>
        <v>73.31</v>
      </c>
      <c r="L133" s="10">
        <f>IF('[1]Source'!V40=0,"-",ROUND('[1]Source'!V40,2))</f>
        <v>1.02</v>
      </c>
      <c r="M133" s="10">
        <f>IF('[1]Source'!P40=0,"",ROUND('[1]Source'!P40,2))</f>
        <v>4614.91</v>
      </c>
      <c r="N133" s="10">
        <f>IF('[1]Source'!Q40=0,"-",ROUND('[1]Source'!Q40,2))</f>
        <v>68.47</v>
      </c>
    </row>
    <row r="134" spans="1:14" ht="96">
      <c r="A134" s="11"/>
      <c r="B134" s="12" t="str">
        <f>'[1]SmtRes'!I76</f>
        <v>1-3.0-73</v>
      </c>
      <c r="C134" s="12" t="str">
        <f>'[1]SmtRes'!K76</f>
        <v>Затраты труда рабочих-строителей (средний разряд 3.0)</v>
      </c>
      <c r="D134" s="12" t="str">
        <f>'[1]SmtRes'!O76</f>
        <v>чел.ч</v>
      </c>
      <c r="E134" s="11">
        <f>'[1]SmtRes'!Y76*'[1]Source'!I40</f>
        <v>73.308</v>
      </c>
      <c r="F134" s="11">
        <f>'[1]SmtRes'!Y76</f>
        <v>44.7</v>
      </c>
      <c r="G134" s="11"/>
      <c r="H134" s="11"/>
      <c r="I134" s="11">
        <f>IF('[1]SmtRes'!AA76=0,"",ROUND('[1]SmtRes'!AA76,2))</f>
      </c>
      <c r="J134" s="11">
        <f>IF('[1]SmtRes'!AB76=0,"",ROUND('[1]SmtRes'!AB76,2))</f>
      </c>
      <c r="K134" s="11"/>
      <c r="L134" s="11"/>
      <c r="M134" s="11">
        <f>IF('[1]SmtRes'!AA76=0,"",ROUND('[1]SmtRes'!AA76*'[1]Source'!I40*'[1]SmtRes'!Y76,2))</f>
      </c>
      <c r="N134" s="11">
        <f>IF('[1]SmtRes'!AB76=0,"",ROUND('[1]SmtRes'!AB76*'[1]Source'!I40*'[1]SmtRes'!Y76,2))</f>
      </c>
    </row>
    <row r="135" spans="1:14" ht="48">
      <c r="A135" s="11"/>
      <c r="B135" s="12" t="str">
        <f>'[1]SmtRes'!I77</f>
        <v>2</v>
      </c>
      <c r="C135" s="12" t="str">
        <f>'[1]SmtRes'!K77</f>
        <v>Затраты труда машинистов</v>
      </c>
      <c r="D135" s="12" t="str">
        <f>'[1]SmtRes'!O77</f>
        <v>чел.час</v>
      </c>
      <c r="E135" s="11">
        <f>'[1]SmtRes'!Y77*'[1]Source'!I40</f>
        <v>1.0168</v>
      </c>
      <c r="F135" s="11">
        <f>'[1]SmtRes'!Y77</f>
        <v>0.62</v>
      </c>
      <c r="G135" s="11"/>
      <c r="H135" s="11"/>
      <c r="I135" s="11">
        <f>IF('[1]SmtRes'!AA77=0,"",ROUND('[1]SmtRes'!AA77,2))</f>
      </c>
      <c r="J135" s="11">
        <f>IF('[1]SmtRes'!AB77=0,"",ROUND('[1]SmtRes'!AB77,2))</f>
      </c>
      <c r="K135" s="11"/>
      <c r="L135" s="11"/>
      <c r="M135" s="11">
        <f>IF('[1]SmtRes'!AA77=0,"",ROUND('[1]SmtRes'!AA77*'[1]Source'!I40*'[1]SmtRes'!Y77,2))</f>
      </c>
      <c r="N135" s="11">
        <f>IF('[1]SmtRes'!AB77=0,"",ROUND('[1]SmtRes'!AB77*'[1]Source'!I40*'[1]SmtRes'!Y77,2))</f>
      </c>
    </row>
    <row r="136" spans="1:14" ht="12.75">
      <c r="A136" s="40" t="s">
        <v>28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</row>
    <row r="137" spans="1:14" ht="36">
      <c r="A137" s="15"/>
      <c r="B137" s="16" t="str">
        <f>'[1]SmtRes'!I78</f>
        <v>030101</v>
      </c>
      <c r="C137" s="16" t="str">
        <f>'[1]SmtRes'!K78</f>
        <v>Автопогрузчики 5 т</v>
      </c>
      <c r="D137" s="16" t="str">
        <f>'[1]SmtRes'!O78</f>
        <v>маш.-ч</v>
      </c>
      <c r="E137" s="15">
        <f>'[1]SmtRes'!Y78*'[1]Source'!I40</f>
        <v>0.2296</v>
      </c>
      <c r="F137" s="15">
        <f>'[1]SmtRes'!Y78</f>
        <v>0.14</v>
      </c>
      <c r="G137" s="15"/>
      <c r="H137" s="15"/>
      <c r="I137" s="15">
        <f>IF('[1]SmtRes'!AA78=0,"",ROUND('[1]SmtRes'!AA78,2))</f>
      </c>
      <c r="J137" s="15">
        <f>IF('[1]SmtRes'!AB78=0,"",ROUND('[1]SmtRes'!AB78,2))</f>
        <v>89.34</v>
      </c>
      <c r="K137" s="15"/>
      <c r="L137" s="15"/>
      <c r="M137" s="15">
        <f>IF('[1]SmtRes'!AA78=0,"",ROUND('[1]SmtRes'!AA78*'[1]Source'!I40*'[1]SmtRes'!Y78,2))</f>
      </c>
      <c r="N137" s="15">
        <f>IF('[1]SmtRes'!AB78=0,"",ROUND('[1]SmtRes'!AB78*'[1]Source'!I40*'[1]SmtRes'!Y78,2))</f>
        <v>20.51</v>
      </c>
    </row>
    <row r="138" spans="1:14" ht="48">
      <c r="A138" s="15"/>
      <c r="B138" s="16" t="str">
        <f>'[1]SmtRes'!I79</f>
        <v>331531</v>
      </c>
      <c r="C138" s="16" t="str">
        <f>'[1]SmtRes'!K79</f>
        <v>Пилы дисковые электрические</v>
      </c>
      <c r="D138" s="16" t="str">
        <f>'[1]SmtRes'!O79</f>
        <v>маш.ч</v>
      </c>
      <c r="E138" s="15">
        <f>'[1]SmtRes'!Y79*'[1]Source'!I40</f>
        <v>0.738</v>
      </c>
      <c r="F138" s="15">
        <f>'[1]SmtRes'!Y79</f>
        <v>0.45</v>
      </c>
      <c r="G138" s="15"/>
      <c r="H138" s="15"/>
      <c r="I138" s="15">
        <f>IF('[1]SmtRes'!AA79=0,"",ROUND('[1]SmtRes'!AA79,2))</f>
      </c>
      <c r="J138" s="15">
        <f>IF('[1]SmtRes'!AB79=0,"",ROUND('[1]SmtRes'!AB79,2))</f>
        <v>0.15</v>
      </c>
      <c r="K138" s="15"/>
      <c r="L138" s="15"/>
      <c r="M138" s="15">
        <f>IF('[1]SmtRes'!AA79=0,"",ROUND('[1]SmtRes'!AA79*'[1]Source'!I40*'[1]SmtRes'!Y79,2))</f>
      </c>
      <c r="N138" s="15">
        <f>IF('[1]SmtRes'!AB79=0,"",ROUND('[1]SmtRes'!AB79*'[1]Source'!I40*'[1]SmtRes'!Y79,2))</f>
        <v>0.11</v>
      </c>
    </row>
    <row r="139" spans="1:14" ht="96">
      <c r="A139" s="15"/>
      <c r="B139" s="16" t="str">
        <f>'[1]SmtRes'!I80</f>
        <v>400001</v>
      </c>
      <c r="C139" s="16" t="str">
        <f>'[1]SmtRes'!K80</f>
        <v>Автомобили бортовые грузоподъемностью до 5 т</v>
      </c>
      <c r="D139" s="16" t="str">
        <f>'[1]SmtRes'!O80</f>
        <v>маш.-ч</v>
      </c>
      <c r="E139" s="15">
        <f>'[1]SmtRes'!Y80*'[1]Source'!I40</f>
        <v>0.7871999999999999</v>
      </c>
      <c r="F139" s="15">
        <f>'[1]SmtRes'!Y80</f>
        <v>0.48</v>
      </c>
      <c r="G139" s="15"/>
      <c r="H139" s="15"/>
      <c r="I139" s="15">
        <f>IF('[1]SmtRes'!AA80=0,"",ROUND('[1]SmtRes'!AA80,2))</f>
      </c>
      <c r="J139" s="15">
        <f>IF('[1]SmtRes'!AB80=0,"",ROUND('[1]SmtRes'!AB80,2))</f>
        <v>60.77</v>
      </c>
      <c r="K139" s="15"/>
      <c r="L139" s="15"/>
      <c r="M139" s="15">
        <f>IF('[1]SmtRes'!AA80=0,"",ROUND('[1]SmtRes'!AA80*'[1]Source'!I40*'[1]SmtRes'!Y80,2))</f>
      </c>
      <c r="N139" s="15">
        <f>IF('[1]SmtRes'!AB80=0,"",ROUND('[1]SmtRes'!AB80*'[1]Source'!I40*'[1]SmtRes'!Y80,2))</f>
        <v>47.84</v>
      </c>
    </row>
    <row r="140" spans="1:14" ht="12.75">
      <c r="A140" s="40" t="s">
        <v>29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</row>
    <row r="141" spans="1:14" ht="84">
      <c r="A141" s="17"/>
      <c r="B141" s="18" t="str">
        <f>'[1]SmtRes'!I81</f>
        <v>101-0181</v>
      </c>
      <c r="C141" s="18" t="str">
        <f>'[1]SmtRes'!K81</f>
        <v>Гвозди строительные с плоской головкой  1.8х60 мм</v>
      </c>
      <c r="D141" s="18" t="str">
        <f>'[1]SmtRes'!O81</f>
        <v>т</v>
      </c>
      <c r="E141" s="17">
        <f>'[1]SmtRes'!Y81*'[1]Source'!I40</f>
        <v>0.002624</v>
      </c>
      <c r="F141" s="17">
        <f>'[1]SmtRes'!Y81</f>
        <v>0.0016</v>
      </c>
      <c r="G141" s="17"/>
      <c r="H141" s="17"/>
      <c r="I141" s="17">
        <f>IF('[1]SmtRes'!AA81=0,"",ROUND('[1]SmtRes'!AA81,2))</f>
        <v>9813.61</v>
      </c>
      <c r="J141" s="17">
        <f>IF('[1]SmtRes'!AB81=0,"",ROUND('[1]SmtRes'!AB81,2))</f>
      </c>
      <c r="K141" s="17"/>
      <c r="L141" s="17"/>
      <c r="M141" s="17">
        <f>IF('[1]SmtRes'!AA81=0,"",ROUND('[1]SmtRes'!AA81*'[1]Source'!I40*'[1]SmtRes'!Y81,2))</f>
        <v>25.75</v>
      </c>
      <c r="N141" s="17">
        <f>IF('[1]SmtRes'!AB81=0,"",ROUND('[1]SmtRes'!AB81*'[1]Source'!I40*'[1]SmtRes'!Y81,2))</f>
      </c>
    </row>
    <row r="142" spans="1:14" ht="108">
      <c r="A142" s="17"/>
      <c r="B142" s="18" t="str">
        <f>'[1]SmtRes'!I82</f>
        <v>101-1742</v>
      </c>
      <c r="C142" s="18" t="str">
        <f>'[1]SmtRes'!K82</f>
        <v>Толь с крупнозернистой посыпкой гидроизоляционный марки ТГ-350</v>
      </c>
      <c r="D142" s="18" t="str">
        <f>'[1]SmtRes'!O82</f>
        <v>м2</v>
      </c>
      <c r="E142" s="17">
        <f>'[1]SmtRes'!Y82*'[1]Source'!I40</f>
        <v>37.72</v>
      </c>
      <c r="F142" s="17">
        <f>'[1]SmtRes'!Y82</f>
        <v>23</v>
      </c>
      <c r="G142" s="17"/>
      <c r="H142" s="17"/>
      <c r="I142" s="17">
        <f>IF('[1]SmtRes'!AA82=0,"",ROUND('[1]SmtRes'!AA82,2))</f>
        <v>6.05</v>
      </c>
      <c r="J142" s="17">
        <f>IF('[1]SmtRes'!AB82=0,"",ROUND('[1]SmtRes'!AB82,2))</f>
      </c>
      <c r="K142" s="17"/>
      <c r="L142" s="17"/>
      <c r="M142" s="17">
        <f>IF('[1]SmtRes'!AA82=0,"",ROUND('[1]SmtRes'!AA82*'[1]Source'!I40*'[1]SmtRes'!Y82,2))</f>
        <v>228.21</v>
      </c>
      <c r="N142" s="17">
        <f>IF('[1]SmtRes'!AB82=0,"",ROUND('[1]SmtRes'!AB82*'[1]Source'!I40*'[1]SmtRes'!Y82,2))</f>
      </c>
    </row>
    <row r="143" spans="1:14" ht="168">
      <c r="A143" s="17"/>
      <c r="B143" s="18" t="str">
        <f>'[1]SmtRes'!I83</f>
        <v>102-0113</v>
      </c>
      <c r="C143" s="18" t="str">
        <f>'[1]SmtRes'!K83</f>
        <v>Пиломатериалы хвойных пород.Доски обрезные длиной 2-3.75 м, шириной 75-150 мм, толщиной 25 мм   III сорта</v>
      </c>
      <c r="D143" s="18" t="str">
        <f>'[1]SmtRes'!O83</f>
        <v>м3</v>
      </c>
      <c r="E143" s="17">
        <f>'[1]SmtRes'!Y83*'[1]Source'!I40</f>
        <v>0.39359999999999995</v>
      </c>
      <c r="F143" s="17">
        <f>'[1]SmtRes'!Y83</f>
        <v>0.24</v>
      </c>
      <c r="G143" s="17"/>
      <c r="H143" s="17"/>
      <c r="I143" s="17">
        <f>IF('[1]SmtRes'!AA83=0,"",ROUND('[1]SmtRes'!AA83,2))</f>
        <v>964.03</v>
      </c>
      <c r="J143" s="17">
        <f>IF('[1]SmtRes'!AB83=0,"",ROUND('[1]SmtRes'!AB83,2))</f>
      </c>
      <c r="K143" s="17"/>
      <c r="L143" s="17"/>
      <c r="M143" s="17">
        <f>IF('[1]SmtRes'!AA83=0,"",ROUND('[1]SmtRes'!AA83*'[1]Source'!I40*'[1]SmtRes'!Y83,2))</f>
        <v>379.44</v>
      </c>
      <c r="N143" s="17">
        <f>IF('[1]SmtRes'!AB83=0,"",ROUND('[1]SmtRes'!AB83*'[1]Source'!I40*'[1]SmtRes'!Y83,2))</f>
      </c>
    </row>
    <row r="144" spans="1:14" ht="84">
      <c r="A144" s="17"/>
      <c r="B144" s="18" t="str">
        <f>'[1]SmtRes'!I84</f>
        <v>113-0107</v>
      </c>
      <c r="C144" s="18" t="str">
        <f>'[1]SmtRes'!K84</f>
        <v>Натрий фтористый технический, марка А, сорт I</v>
      </c>
      <c r="D144" s="18" t="str">
        <f>'[1]SmtRes'!O84</f>
        <v>т</v>
      </c>
      <c r="E144" s="17">
        <f>'[1]SmtRes'!Y84*'[1]Source'!I40</f>
        <v>0.005575999999999999</v>
      </c>
      <c r="F144" s="17">
        <f>'[1]SmtRes'!Y84</f>
        <v>0.0034</v>
      </c>
      <c r="G144" s="17"/>
      <c r="H144" s="17"/>
      <c r="I144" s="17">
        <f>IF('[1]SmtRes'!AA84=0,"",ROUND('[1]SmtRes'!AA84,2))</f>
        <v>42418.68</v>
      </c>
      <c r="J144" s="17">
        <f>IF('[1]SmtRes'!AB84=0,"",ROUND('[1]SmtRes'!AB84,2))</f>
      </c>
      <c r="K144" s="17"/>
      <c r="L144" s="17"/>
      <c r="M144" s="17">
        <f>IF('[1]SmtRes'!AA84=0,"",ROUND('[1]SmtRes'!AA84*'[1]Source'!I40*'[1]SmtRes'!Y84,2))</f>
        <v>236.53</v>
      </c>
      <c r="N144" s="17">
        <f>IF('[1]SmtRes'!AB84=0,"",ROUND('[1]SmtRes'!AB84*'[1]Source'!I40*'[1]SmtRes'!Y84,2))</f>
      </c>
    </row>
    <row r="145" spans="1:14" ht="348">
      <c r="A145" s="17"/>
      <c r="B145" s="18" t="str">
        <f>'[1]SmtRes'!I85</f>
        <v>203-0399</v>
      </c>
      <c r="C145" s="18" t="str">
        <f>'[1]SmtRes'!K85</f>
        <v>Лаги половые антисептированные, применяемые в строительстве жилых, общественных и производственных зданий при производстве деревянных полов:тип II, сечением 100х40; 100х60; 120х60; 100-150х40-60 мм</v>
      </c>
      <c r="D145" s="18" t="str">
        <f>'[1]SmtRes'!O85</f>
        <v>м3</v>
      </c>
      <c r="E145" s="17">
        <f>'[1]SmtRes'!Y85*'[1]Source'!I40</f>
        <v>1.9351999999999998</v>
      </c>
      <c r="F145" s="17">
        <f>'[1]SmtRes'!Y85</f>
        <v>1.18</v>
      </c>
      <c r="G145" s="17"/>
      <c r="H145" s="17"/>
      <c r="I145" s="17">
        <f>IF('[1]SmtRes'!AA85=0,"",ROUND('[1]SmtRes'!AA85,2))</f>
        <v>1477.6</v>
      </c>
      <c r="J145" s="17">
        <f>IF('[1]SmtRes'!AB85=0,"",ROUND('[1]SmtRes'!AB85,2))</f>
      </c>
      <c r="K145" s="17"/>
      <c r="L145" s="17"/>
      <c r="M145" s="17">
        <f>IF('[1]SmtRes'!AA85=0,"",ROUND('[1]SmtRes'!AA85*'[1]Source'!I40*'[1]SmtRes'!Y85,2))</f>
        <v>2859.45</v>
      </c>
      <c r="N145" s="17">
        <f>IF('[1]SmtRes'!AB85=0,"",ROUND('[1]SmtRes'!AB85*'[1]Source'!I40*'[1]SmtRes'!Y85,2))</f>
      </c>
    </row>
    <row r="146" spans="1:14" ht="84">
      <c r="A146" s="17"/>
      <c r="B146" s="18" t="str">
        <f>'[1]SmtRes'!I86</f>
        <v>402-9071</v>
      </c>
      <c r="C146" s="18" t="str">
        <f>'[1]SmtRes'!K86</f>
        <v>Раствор готовый кладочный тяжелый цементный</v>
      </c>
      <c r="D146" s="18" t="str">
        <f>'[1]SmtRes'!O86</f>
        <v>м3</v>
      </c>
      <c r="E146" s="17">
        <f>'[1]SmtRes'!Y86*'[1]Source'!I40</f>
        <v>0.4592</v>
      </c>
      <c r="F146" s="17">
        <f>'[1]SmtRes'!Y86</f>
        <v>0.28</v>
      </c>
      <c r="G146" s="17"/>
      <c r="H146" s="17"/>
      <c r="I146" s="17">
        <f>IF('[1]SmtRes'!AA86=0,"",ROUND('[1]SmtRes'!AA86,2))</f>
        <v>424.88</v>
      </c>
      <c r="J146" s="17">
        <f>IF('[1]SmtRes'!AB86=0,"",ROUND('[1]SmtRes'!AB86,2))</f>
      </c>
      <c r="K146" s="17"/>
      <c r="L146" s="17"/>
      <c r="M146" s="17">
        <f>IF('[1]SmtRes'!AA86=0,"",ROUND('[1]SmtRes'!AA86*'[1]Source'!I40*'[1]SmtRes'!Y86,2))</f>
        <v>195.1</v>
      </c>
      <c r="N146" s="17">
        <f>IF('[1]SmtRes'!AB86=0,"",ROUND('[1]SmtRes'!AB86*'[1]Source'!I40*'[1]SmtRes'!Y86,2))</f>
      </c>
    </row>
    <row r="147" spans="1:14" ht="120">
      <c r="A147" s="17"/>
      <c r="B147" s="18" t="str">
        <f>'[1]SmtRes'!I87</f>
        <v>404-0004</v>
      </c>
      <c r="C147" s="18" t="str">
        <f>'[1]SmtRes'!K87</f>
        <v>Кирпич керамический одинарный, размером 250х120х65 мм, марка:75</v>
      </c>
      <c r="D147" s="18" t="str">
        <f>'[1]SmtRes'!O87</f>
        <v>1000 шт.</v>
      </c>
      <c r="E147" s="17">
        <f>'[1]SmtRes'!Y87*'[1]Source'!I40</f>
        <v>0.8363999999999999</v>
      </c>
      <c r="F147" s="17">
        <f>'[1]SmtRes'!Y87</f>
        <v>0.51</v>
      </c>
      <c r="G147" s="17"/>
      <c r="H147" s="17"/>
      <c r="I147" s="17">
        <f>IF('[1]SmtRes'!AA87=0,"",ROUND('[1]SmtRes'!AA87,2))</f>
        <v>911.84</v>
      </c>
      <c r="J147" s="17">
        <f>IF('[1]SmtRes'!AB87=0,"",ROUND('[1]SmtRes'!AB87,2))</f>
      </c>
      <c r="K147" s="17"/>
      <c r="L147" s="17"/>
      <c r="M147" s="17">
        <f>IF('[1]SmtRes'!AA87=0,"",ROUND('[1]SmtRes'!AA87*'[1]Source'!I40*'[1]SmtRes'!Y87,2))</f>
        <v>762.66</v>
      </c>
      <c r="N147" s="17">
        <f>IF('[1]SmtRes'!AB87=0,"",ROUND('[1]SmtRes'!AB87*'[1]Source'!I40*'[1]SmtRes'!Y87,2))</f>
      </c>
    </row>
    <row r="148" spans="1:14" ht="12.75">
      <c r="A148" s="19"/>
      <c r="B148" s="20" t="str">
        <f>'[1]SmtRes'!I88</f>
        <v>411-0001</v>
      </c>
      <c r="C148" s="20" t="str">
        <f>'[1]SmtRes'!K88</f>
        <v>Вода</v>
      </c>
      <c r="D148" s="20" t="str">
        <f>'[1]SmtRes'!O88</f>
        <v>м3</v>
      </c>
      <c r="E148" s="19">
        <f>'[1]SmtRes'!Y88*'[1]Source'!I40</f>
        <v>0.1148</v>
      </c>
      <c r="F148" s="19">
        <f>'[1]SmtRes'!Y88</f>
        <v>0.07</v>
      </c>
      <c r="G148" s="19"/>
      <c r="H148" s="19"/>
      <c r="I148" s="19">
        <f>IF('[1]SmtRes'!AA88=0,"",ROUND('[1]SmtRes'!AA88,2))</f>
        <v>3.2</v>
      </c>
      <c r="J148" s="19">
        <f>IF('[1]SmtRes'!AB88=0,"",ROUND('[1]SmtRes'!AB88,2))</f>
      </c>
      <c r="K148" s="19"/>
      <c r="L148" s="19"/>
      <c r="M148" s="19">
        <f>IF('[1]SmtRes'!AA88=0,"",ROUND('[1]SmtRes'!AA88*'[1]Source'!I40*'[1]SmtRes'!Y88,2))</f>
        <v>0.37</v>
      </c>
      <c r="N148" s="19">
        <f>IF('[1]SmtRes'!AB88=0,"",ROUND('[1]SmtRes'!AB88*'[1]Source'!I40*'[1]SmtRes'!Y88,2))</f>
      </c>
    </row>
    <row r="149" spans="1:14" ht="76.5">
      <c r="A149" s="8" t="str">
        <f>'[1]Source'!E41</f>
        <v>15</v>
      </c>
      <c r="B149" s="9" t="str">
        <f>'[1]Source'!F41</f>
        <v>11-01-033-1</v>
      </c>
      <c r="C149" s="9" t="str">
        <f>'[1]Source'!G41</f>
        <v>Устройство покрытий дощатых толщиной 28 мм</v>
      </c>
      <c r="D149" s="9" t="str">
        <f>'[1]Source'!H41</f>
        <v>100 м2</v>
      </c>
      <c r="E149" s="10">
        <f>ROUND('[1]Source'!I41,10)</f>
        <v>1.64</v>
      </c>
      <c r="F149" s="10" t="str">
        <f>IF('[1]Source'!J41=0,"-",ROUND('[1]Source'!J41,10))</f>
        <v>-</v>
      </c>
      <c r="G149" s="10">
        <f>IF('[1]Source'!AH41=0,"-",ROUND('[1]Source'!AH41,2))</f>
        <v>60.72</v>
      </c>
      <c r="H149" s="10">
        <f>IF('[1]Source'!AI41=0,"-",ROUND('[1]Source'!AI41,2))</f>
        <v>1.42</v>
      </c>
      <c r="I149" s="10">
        <f>IF('[1]Source'!AC41=0,"",ROUND('[1]Source'!AC41,2))</f>
        <v>4955.97</v>
      </c>
      <c r="J149" s="10">
        <f>IF('[1]Source'!AD41=0,"-",ROUND('[1]Source'!AD41,2))</f>
        <v>62.72</v>
      </c>
      <c r="K149" s="10">
        <f>IF('[1]Source'!U41=0,"-",ROUND('[1]Source'!U41,2))</f>
        <v>99.58</v>
      </c>
      <c r="L149" s="10">
        <f>IF('[1]Source'!V41=0,"-",ROUND('[1]Source'!V41,2))</f>
        <v>2.33</v>
      </c>
      <c r="M149" s="10">
        <f>IF('[1]Source'!P41=0,"",ROUND('[1]Source'!P41,2))</f>
        <v>8127.79</v>
      </c>
      <c r="N149" s="10">
        <f>IF('[1]Source'!Q41=0,"-",ROUND('[1]Source'!Q41,2))</f>
        <v>102.86</v>
      </c>
    </row>
    <row r="150" spans="1:14" ht="96">
      <c r="A150" s="11"/>
      <c r="B150" s="12" t="str">
        <f>'[1]SmtRes'!I89</f>
        <v>1-3.0-73</v>
      </c>
      <c r="C150" s="12" t="str">
        <f>'[1]SmtRes'!K89</f>
        <v>Затраты труда рабочих-строителей (средний разряд 3.0)</v>
      </c>
      <c r="D150" s="12" t="str">
        <f>'[1]SmtRes'!O89</f>
        <v>чел.ч</v>
      </c>
      <c r="E150" s="11">
        <f>'[1]SmtRes'!Y89*'[1]Source'!I41</f>
        <v>99.5808</v>
      </c>
      <c r="F150" s="11">
        <f>'[1]SmtRes'!Y89</f>
        <v>60.72</v>
      </c>
      <c r="G150" s="11"/>
      <c r="H150" s="11"/>
      <c r="I150" s="11">
        <f>IF('[1]SmtRes'!AA89=0,"",ROUND('[1]SmtRes'!AA89,2))</f>
      </c>
      <c r="J150" s="11">
        <f>IF('[1]SmtRes'!AB89=0,"",ROUND('[1]SmtRes'!AB89,2))</f>
      </c>
      <c r="K150" s="11"/>
      <c r="L150" s="11"/>
      <c r="M150" s="11">
        <f>IF('[1]SmtRes'!AA89=0,"",ROUND('[1]SmtRes'!AA89*'[1]Source'!I41*'[1]SmtRes'!Y89,2))</f>
      </c>
      <c r="N150" s="11">
        <f>IF('[1]SmtRes'!AB89=0,"",ROUND('[1]SmtRes'!AB89*'[1]Source'!I41*'[1]SmtRes'!Y89,2))</f>
      </c>
    </row>
    <row r="151" spans="1:14" ht="48">
      <c r="A151" s="11"/>
      <c r="B151" s="12" t="str">
        <f>'[1]SmtRes'!I90</f>
        <v>2</v>
      </c>
      <c r="C151" s="12" t="str">
        <f>'[1]SmtRes'!K90</f>
        <v>Затраты труда машинистов</v>
      </c>
      <c r="D151" s="12" t="str">
        <f>'[1]SmtRes'!O90</f>
        <v>чел.час</v>
      </c>
      <c r="E151" s="11">
        <f>'[1]SmtRes'!Y90*'[1]Source'!I41</f>
        <v>2.3287999999999998</v>
      </c>
      <c r="F151" s="11">
        <f>'[1]SmtRes'!Y90</f>
        <v>1.42</v>
      </c>
      <c r="G151" s="11"/>
      <c r="H151" s="11"/>
      <c r="I151" s="11">
        <f>IF('[1]SmtRes'!AA90=0,"",ROUND('[1]SmtRes'!AA90,2))</f>
      </c>
      <c r="J151" s="11">
        <f>IF('[1]SmtRes'!AB90=0,"",ROUND('[1]SmtRes'!AB90,2))</f>
      </c>
      <c r="K151" s="11"/>
      <c r="L151" s="11"/>
      <c r="M151" s="11">
        <f>IF('[1]SmtRes'!AA90=0,"",ROUND('[1]SmtRes'!AA90*'[1]Source'!I41*'[1]SmtRes'!Y90,2))</f>
      </c>
      <c r="N151" s="11">
        <f>IF('[1]SmtRes'!AB90=0,"",ROUND('[1]SmtRes'!AB90*'[1]Source'!I41*'[1]SmtRes'!Y90,2))</f>
      </c>
    </row>
    <row r="152" spans="1:14" ht="12.75">
      <c r="A152" s="40" t="s">
        <v>28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</row>
    <row r="153" spans="1:14" ht="84">
      <c r="A153" s="15"/>
      <c r="B153" s="16" t="str">
        <f>'[1]SmtRes'!I91</f>
        <v>031121</v>
      </c>
      <c r="C153" s="16" t="str">
        <f>'[1]SmtRes'!K91</f>
        <v>Подъемники мачтовые строительные 0.5 т</v>
      </c>
      <c r="D153" s="16" t="str">
        <f>'[1]SmtRes'!O91</f>
        <v>маш.-ч</v>
      </c>
      <c r="E153" s="15">
        <f>'[1]SmtRes'!Y91*'[1]Source'!I41</f>
        <v>0.9511999999999998</v>
      </c>
      <c r="F153" s="15">
        <f>'[1]SmtRes'!Y91</f>
        <v>0.58</v>
      </c>
      <c r="G153" s="15"/>
      <c r="H153" s="15"/>
      <c r="I153" s="15">
        <f>IF('[1]SmtRes'!AA91=0,"",ROUND('[1]SmtRes'!AA91,2))</f>
      </c>
      <c r="J153" s="15">
        <f>IF('[1]SmtRes'!AB91=0,"",ROUND('[1]SmtRes'!AB91,2))</f>
        <v>13.25</v>
      </c>
      <c r="K153" s="15"/>
      <c r="L153" s="15"/>
      <c r="M153" s="15">
        <f>IF('[1]SmtRes'!AA91=0,"",ROUND('[1]SmtRes'!AA91*'[1]Source'!I41*'[1]SmtRes'!Y91,2))</f>
      </c>
      <c r="N153" s="15">
        <f>IF('[1]SmtRes'!AB91=0,"",ROUND('[1]SmtRes'!AB91*'[1]Source'!I41*'[1]SmtRes'!Y91,2))</f>
        <v>12.6</v>
      </c>
    </row>
    <row r="154" spans="1:14" ht="48">
      <c r="A154" s="15"/>
      <c r="B154" s="16" t="str">
        <f>'[1]SmtRes'!I92</f>
        <v>331531</v>
      </c>
      <c r="C154" s="16" t="str">
        <f>'[1]SmtRes'!K92</f>
        <v>Пилы дисковые электрические</v>
      </c>
      <c r="D154" s="16" t="str">
        <f>'[1]SmtRes'!O92</f>
        <v>маш.ч</v>
      </c>
      <c r="E154" s="15">
        <f>'[1]SmtRes'!Y92*'[1]Source'!I41</f>
        <v>1.3447999999999998</v>
      </c>
      <c r="F154" s="15">
        <f>'[1]SmtRes'!Y92</f>
        <v>0.82</v>
      </c>
      <c r="G154" s="15"/>
      <c r="H154" s="15"/>
      <c r="I154" s="15">
        <f>IF('[1]SmtRes'!AA92=0,"",ROUND('[1]SmtRes'!AA92,2))</f>
      </c>
      <c r="J154" s="15">
        <f>IF('[1]SmtRes'!AB92=0,"",ROUND('[1]SmtRes'!AB92,2))</f>
        <v>0.15</v>
      </c>
      <c r="K154" s="15"/>
      <c r="L154" s="15"/>
      <c r="M154" s="15">
        <f>IF('[1]SmtRes'!AA92=0,"",ROUND('[1]SmtRes'!AA92*'[1]Source'!I41*'[1]SmtRes'!Y92,2))</f>
      </c>
      <c r="N154" s="15">
        <f>IF('[1]SmtRes'!AB92=0,"",ROUND('[1]SmtRes'!AB92*'[1]Source'!I41*'[1]SmtRes'!Y92,2))</f>
        <v>0.2</v>
      </c>
    </row>
    <row r="155" spans="1:14" ht="60">
      <c r="A155" s="15"/>
      <c r="B155" s="16" t="str">
        <f>'[1]SmtRes'!I93</f>
        <v>340311</v>
      </c>
      <c r="C155" s="16" t="str">
        <f>'[1]SmtRes'!K93</f>
        <v>Машины для строжки деревянных полов</v>
      </c>
      <c r="D155" s="16" t="str">
        <f>'[1]SmtRes'!O93</f>
        <v>маш.-ч</v>
      </c>
      <c r="E155" s="15">
        <f>'[1]SmtRes'!Y93*'[1]Source'!I41</f>
        <v>4.428</v>
      </c>
      <c r="F155" s="15">
        <f>'[1]SmtRes'!Y93</f>
        <v>2.7</v>
      </c>
      <c r="G155" s="15"/>
      <c r="H155" s="15"/>
      <c r="I155" s="15">
        <f>IF('[1]SmtRes'!AA93=0,"",ROUND('[1]SmtRes'!AA93,2))</f>
      </c>
      <c r="J155" s="15">
        <f>IF('[1]SmtRes'!AB93=0,"",ROUND('[1]SmtRes'!AB93,2))</f>
        <v>1.43</v>
      </c>
      <c r="K155" s="15"/>
      <c r="L155" s="15"/>
      <c r="M155" s="15">
        <f>IF('[1]SmtRes'!AA93=0,"",ROUND('[1]SmtRes'!AA93*'[1]Source'!I41*'[1]SmtRes'!Y93,2))</f>
      </c>
      <c r="N155" s="15">
        <f>IF('[1]SmtRes'!AB93=0,"",ROUND('[1]SmtRes'!AB93*'[1]Source'!I41*'[1]SmtRes'!Y93,2))</f>
        <v>6.33</v>
      </c>
    </row>
    <row r="156" spans="1:14" ht="96">
      <c r="A156" s="15"/>
      <c r="B156" s="16" t="str">
        <f>'[1]SmtRes'!I94</f>
        <v>400001</v>
      </c>
      <c r="C156" s="16" t="str">
        <f>'[1]SmtRes'!K94</f>
        <v>Автомобили бортовые грузоподъемностью до 5 т</v>
      </c>
      <c r="D156" s="16" t="str">
        <f>'[1]SmtRes'!O94</f>
        <v>маш.-ч</v>
      </c>
      <c r="E156" s="15">
        <f>'[1]SmtRes'!Y94*'[1]Source'!I41</f>
        <v>1.3776</v>
      </c>
      <c r="F156" s="15">
        <f>'[1]SmtRes'!Y94</f>
        <v>0.84</v>
      </c>
      <c r="G156" s="15"/>
      <c r="H156" s="15"/>
      <c r="I156" s="15">
        <f>IF('[1]SmtRes'!AA94=0,"",ROUND('[1]SmtRes'!AA94,2))</f>
      </c>
      <c r="J156" s="15">
        <f>IF('[1]SmtRes'!AB94=0,"",ROUND('[1]SmtRes'!AB94,2))</f>
        <v>60.77</v>
      </c>
      <c r="K156" s="15"/>
      <c r="L156" s="15"/>
      <c r="M156" s="15">
        <f>IF('[1]SmtRes'!AA94=0,"",ROUND('[1]SmtRes'!AA94*'[1]Source'!I41*'[1]SmtRes'!Y94,2))</f>
      </c>
      <c r="N156" s="15">
        <f>IF('[1]SmtRes'!AB94=0,"",ROUND('[1]SmtRes'!AB94*'[1]Source'!I41*'[1]SmtRes'!Y94,2))</f>
        <v>83.72</v>
      </c>
    </row>
    <row r="157" spans="1:14" ht="12.75">
      <c r="A157" s="40" t="s">
        <v>29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</row>
    <row r="158" spans="1:14" ht="36">
      <c r="A158" s="17"/>
      <c r="B158" s="18" t="str">
        <f>'[1]SmtRes'!I95</f>
        <v>101-1805</v>
      </c>
      <c r="C158" s="18" t="str">
        <f>'[1]SmtRes'!K95</f>
        <v>Гвозди строительные</v>
      </c>
      <c r="D158" s="18" t="str">
        <f>'[1]SmtRes'!O95</f>
        <v>т</v>
      </c>
      <c r="E158" s="17">
        <f>'[1]SmtRes'!Y95*'[1]Source'!I41</f>
        <v>0.020172</v>
      </c>
      <c r="F158" s="17">
        <f>'[1]SmtRes'!Y95</f>
        <v>0.0123</v>
      </c>
      <c r="G158" s="17"/>
      <c r="H158" s="17"/>
      <c r="I158" s="17">
        <f>IF('[1]SmtRes'!AA95=0,"",ROUND('[1]SmtRes'!AA95,2))</f>
        <v>7696.95</v>
      </c>
      <c r="J158" s="17">
        <f>IF('[1]SmtRes'!AB95=0,"",ROUND('[1]SmtRes'!AB95,2))</f>
      </c>
      <c r="K158" s="17"/>
      <c r="L158" s="17"/>
      <c r="M158" s="17">
        <f>IF('[1]SmtRes'!AA95=0,"",ROUND('[1]SmtRes'!AA95*'[1]Source'!I41*'[1]SmtRes'!Y95,2))</f>
        <v>155.26</v>
      </c>
      <c r="N158" s="17">
        <f>IF('[1]SmtRes'!AB95=0,"",ROUND('[1]SmtRes'!AB95*'[1]Source'!I41*'[1]SmtRes'!Y95,2))</f>
      </c>
    </row>
    <row r="159" spans="1:14" ht="132">
      <c r="A159" s="19"/>
      <c r="B159" s="20" t="str">
        <f>'[1]SmtRes'!I96</f>
        <v>203-9150</v>
      </c>
      <c r="C159" s="20" t="str">
        <f>'[1]SmtRes'!K96</f>
        <v>Доски для покрытия полов со шпунтом и гребнем антисептированные</v>
      </c>
      <c r="D159" s="20" t="str">
        <f>'[1]SmtRes'!O96</f>
        <v>м3</v>
      </c>
      <c r="E159" s="19">
        <f>'[1]SmtRes'!Y96*'[1]Source'!I41</f>
        <v>4.723199999999999</v>
      </c>
      <c r="F159" s="19">
        <f>'[1]SmtRes'!Y96</f>
        <v>2.88</v>
      </c>
      <c r="G159" s="19"/>
      <c r="H159" s="19"/>
      <c r="I159" s="19">
        <f>IF('[1]SmtRes'!AA96=0,"",ROUND('[1]SmtRes'!AA96,2))</f>
      </c>
      <c r="J159" s="19">
        <f>IF('[1]SmtRes'!AB96=0,"",ROUND('[1]SmtRes'!AB96,2))</f>
      </c>
      <c r="K159" s="19"/>
      <c r="L159" s="19"/>
      <c r="M159" s="19">
        <f>IF('[1]SmtRes'!AA96=0,"",ROUND('[1]SmtRes'!AA96*'[1]Source'!I41*'[1]SmtRes'!Y96,2))</f>
      </c>
      <c r="N159" s="19">
        <f>IF('[1]SmtRes'!AB96=0,"",ROUND('[1]SmtRes'!AB96*'[1]Source'!I41*'[1]SmtRes'!Y96,2))</f>
      </c>
    </row>
    <row r="160" spans="1:14" ht="255">
      <c r="A160" s="8" t="str">
        <f>'[1]Source'!E42</f>
        <v>16</v>
      </c>
      <c r="B160" s="9" t="str">
        <f>'[1]Source'!F42</f>
        <v>61-2-7</v>
      </c>
      <c r="C160" s="9" t="str">
        <f>'[1]Source'!G42</f>
        <v>Ремонт штукатурки внутренних стен по камню и бетону цементно-известковым раствором, площадью отдельных мест до 1 м2 толщиной слоя до 20 мм</v>
      </c>
      <c r="D160" s="9" t="str">
        <f>'[1]Source'!H42</f>
        <v>100 м2</v>
      </c>
      <c r="E160" s="10">
        <f>ROUND('[1]Source'!I42,10)</f>
        <v>1.02</v>
      </c>
      <c r="F160" s="10" t="str">
        <f>IF('[1]Source'!J42=0,"-",ROUND('[1]Source'!J42,10))</f>
        <v>-</v>
      </c>
      <c r="G160" s="10">
        <f>IF('[1]Source'!AH42=0,"-",ROUND('[1]Source'!AH42,2))</f>
        <v>228.35</v>
      </c>
      <c r="H160" s="10">
        <f>IF('[1]Source'!AI42=0,"-",ROUND('[1]Source'!AI42,2))</f>
        <v>0.67</v>
      </c>
      <c r="I160" s="10">
        <f>IF('[1]Source'!AC42=0,"",ROUND('[1]Source'!AC42,2))</f>
        <v>760.14</v>
      </c>
      <c r="J160" s="10">
        <f>IF('[1]Source'!AD42=0,"-",ROUND('[1]Source'!AD42,2))</f>
        <v>8.88</v>
      </c>
      <c r="K160" s="10">
        <f>IF('[1]Source'!U42=0,"-",ROUND('[1]Source'!U42,2))</f>
        <v>232.92</v>
      </c>
      <c r="L160" s="10">
        <f>IF('[1]Source'!V42=0,"-",ROUND('[1]Source'!V42,2))</f>
        <v>0.68</v>
      </c>
      <c r="M160" s="10">
        <f>IF('[1]Source'!P42=0,"",ROUND('[1]Source'!P42,2))</f>
        <v>775.34</v>
      </c>
      <c r="N160" s="10">
        <f>IF('[1]Source'!Q42=0,"-",ROUND('[1]Source'!Q42,2))</f>
        <v>9.06</v>
      </c>
    </row>
    <row r="161" spans="1:14" ht="96">
      <c r="A161" s="11"/>
      <c r="B161" s="12" t="str">
        <f>'[1]SmtRes'!I97</f>
        <v>1-3.3-73</v>
      </c>
      <c r="C161" s="12" t="str">
        <f>'[1]SmtRes'!K97</f>
        <v>Затраты труда рабочих-строителей (средний разряд 3.3)</v>
      </c>
      <c r="D161" s="12" t="str">
        <f>'[1]SmtRes'!O97</f>
        <v>чел.ч</v>
      </c>
      <c r="E161" s="11">
        <f>'[1]SmtRes'!Y97*'[1]Source'!I42</f>
        <v>232.917</v>
      </c>
      <c r="F161" s="11">
        <f>'[1]SmtRes'!Y97</f>
        <v>228.35</v>
      </c>
      <c r="G161" s="11"/>
      <c r="H161" s="11"/>
      <c r="I161" s="11">
        <f>IF('[1]SmtRes'!AA97=0,"",ROUND('[1]SmtRes'!AA97,2))</f>
      </c>
      <c r="J161" s="11">
        <f>IF('[1]SmtRes'!AB97=0,"",ROUND('[1]SmtRes'!AB97,2))</f>
      </c>
      <c r="K161" s="11"/>
      <c r="L161" s="11"/>
      <c r="M161" s="11">
        <f>IF('[1]SmtRes'!AA97=0,"",ROUND('[1]SmtRes'!AA97*'[1]Source'!I42*'[1]SmtRes'!Y97,2))</f>
      </c>
      <c r="N161" s="11">
        <f>IF('[1]SmtRes'!AB97=0,"",ROUND('[1]SmtRes'!AB97*'[1]Source'!I42*'[1]SmtRes'!Y97,2))</f>
      </c>
    </row>
    <row r="162" spans="1:14" ht="48">
      <c r="A162" s="11"/>
      <c r="B162" s="12" t="str">
        <f>'[1]SmtRes'!I98</f>
        <v>2</v>
      </c>
      <c r="C162" s="12" t="str">
        <f>'[1]SmtRes'!K98</f>
        <v>Затраты труда машинистов</v>
      </c>
      <c r="D162" s="12" t="str">
        <f>'[1]SmtRes'!O98</f>
        <v>чел.час</v>
      </c>
      <c r="E162" s="11">
        <f>'[1]SmtRes'!Y98*'[1]Source'!I42</f>
        <v>0.6834</v>
      </c>
      <c r="F162" s="11">
        <f>'[1]SmtRes'!Y98</f>
        <v>0.67</v>
      </c>
      <c r="G162" s="11"/>
      <c r="H162" s="11"/>
      <c r="I162" s="11">
        <f>IF('[1]SmtRes'!AA98=0,"",ROUND('[1]SmtRes'!AA98,2))</f>
      </c>
      <c r="J162" s="11">
        <f>IF('[1]SmtRes'!AB98=0,"",ROUND('[1]SmtRes'!AB98,2))</f>
      </c>
      <c r="K162" s="11"/>
      <c r="L162" s="11"/>
      <c r="M162" s="11">
        <f>IF('[1]SmtRes'!AA98=0,"",ROUND('[1]SmtRes'!AA98*'[1]Source'!I42*'[1]SmtRes'!Y98,2))</f>
      </c>
      <c r="N162" s="11">
        <f>IF('[1]SmtRes'!AB98=0,"",ROUND('[1]SmtRes'!AB98*'[1]Source'!I42*'[1]SmtRes'!Y98,2))</f>
      </c>
    </row>
    <row r="163" spans="1:14" ht="12.75">
      <c r="A163" s="40" t="s">
        <v>28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</row>
    <row r="164" spans="1:14" ht="84">
      <c r="A164" s="15"/>
      <c r="B164" s="16" t="str">
        <f>'[1]SmtRes'!I99</f>
        <v>031121</v>
      </c>
      <c r="C164" s="16" t="str">
        <f>'[1]SmtRes'!K99</f>
        <v>Подъемники мачтовые строительные 0.5 т</v>
      </c>
      <c r="D164" s="16" t="str">
        <f>'[1]SmtRes'!O99</f>
        <v>маш.-ч</v>
      </c>
      <c r="E164" s="15">
        <f>'[1]SmtRes'!Y99*'[1]Source'!I42</f>
        <v>0.6834</v>
      </c>
      <c r="F164" s="15">
        <f>'[1]SmtRes'!Y99</f>
        <v>0.67</v>
      </c>
      <c r="G164" s="15"/>
      <c r="H164" s="15"/>
      <c r="I164" s="15">
        <f>IF('[1]SmtRes'!AA99=0,"",ROUND('[1]SmtRes'!AA99,2))</f>
      </c>
      <c r="J164" s="15">
        <f>IF('[1]SmtRes'!AB99=0,"",ROUND('[1]SmtRes'!AB99,2))</f>
        <v>13.25</v>
      </c>
      <c r="K164" s="15"/>
      <c r="L164" s="15"/>
      <c r="M164" s="15">
        <f>IF('[1]SmtRes'!AA99=0,"",ROUND('[1]SmtRes'!AA99*'[1]Source'!I42*'[1]SmtRes'!Y99,2))</f>
      </c>
      <c r="N164" s="15">
        <f>IF('[1]SmtRes'!AB99=0,"",ROUND('[1]SmtRes'!AB99*'[1]Source'!I42*'[1]SmtRes'!Y99,2))</f>
        <v>9.06</v>
      </c>
    </row>
    <row r="165" spans="1:14" ht="12.75">
      <c r="A165" s="40" t="s">
        <v>29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</row>
    <row r="166" spans="1:14" ht="60">
      <c r="A166" s="17"/>
      <c r="B166" s="18" t="str">
        <f>'[1]SmtRes'!I100</f>
        <v>402-9078</v>
      </c>
      <c r="C166" s="18" t="str">
        <f>'[1]SmtRes'!K100</f>
        <v>Раствор цементно-известковый М50</v>
      </c>
      <c r="D166" s="18" t="str">
        <f>'[1]SmtRes'!O100</f>
        <v>м3</v>
      </c>
      <c r="E166" s="17">
        <f>'[1]SmtRes'!Y100*'[1]Source'!I42</f>
        <v>2.244</v>
      </c>
      <c r="F166" s="17">
        <f>'[1]SmtRes'!Y100</f>
        <v>2.2</v>
      </c>
      <c r="G166" s="17"/>
      <c r="H166" s="17"/>
      <c r="I166" s="17">
        <f>IF('[1]SmtRes'!AA100=0,"",ROUND('[1]SmtRes'!AA100,2))</f>
      </c>
      <c r="J166" s="17">
        <f>IF('[1]SmtRes'!AB100=0,"",ROUND('[1]SmtRes'!AB100,2))</f>
      </c>
      <c r="K166" s="17"/>
      <c r="L166" s="17"/>
      <c r="M166" s="17">
        <f>IF('[1]SmtRes'!AA100=0,"",ROUND('[1]SmtRes'!AA100*'[1]Source'!I42*'[1]SmtRes'!Y100,2))</f>
      </c>
      <c r="N166" s="17">
        <f>IF('[1]SmtRes'!AB100=0,"",ROUND('[1]SmtRes'!AB100*'[1]Source'!I42*'[1]SmtRes'!Y100,2))</f>
      </c>
    </row>
    <row r="167" spans="1:14" ht="36">
      <c r="A167" s="17"/>
      <c r="B167" s="18" t="str">
        <f>'[1]SmtRes'!I101</f>
        <v>411-0002</v>
      </c>
      <c r="C167" s="18" t="str">
        <f>'[1]SmtRes'!K101</f>
        <v>Вода водопроводная</v>
      </c>
      <c r="D167" s="18" t="str">
        <f>'[1]SmtRes'!O101</f>
        <v>м3</v>
      </c>
      <c r="E167" s="17">
        <f>'[1]SmtRes'!Y101*'[1]Source'!I42</f>
        <v>0.357</v>
      </c>
      <c r="F167" s="17">
        <f>'[1]SmtRes'!Y101</f>
        <v>0.35</v>
      </c>
      <c r="G167" s="17"/>
      <c r="H167" s="17"/>
      <c r="I167" s="17">
        <f>IF('[1]SmtRes'!AA101=0,"",ROUND('[1]SmtRes'!AA101,2))</f>
        <v>3.2</v>
      </c>
      <c r="J167" s="17">
        <f>IF('[1]SmtRes'!AB101=0,"",ROUND('[1]SmtRes'!AB101,2))</f>
      </c>
      <c r="K167" s="17"/>
      <c r="L167" s="17"/>
      <c r="M167" s="17">
        <f>IF('[1]SmtRes'!AA101=0,"",ROUND('[1]SmtRes'!AA101*'[1]Source'!I42*'[1]SmtRes'!Y101,2))</f>
        <v>1.14</v>
      </c>
      <c r="N167" s="17">
        <f>IF('[1]SmtRes'!AB101=0,"",ROUND('[1]SmtRes'!AB101*'[1]Source'!I42*'[1]SmtRes'!Y101,2))</f>
      </c>
    </row>
    <row r="168" spans="1:14" ht="36">
      <c r="A168" s="19"/>
      <c r="B168" s="20" t="str">
        <f>'[1]SmtRes'!I102</f>
        <v>999-9900</v>
      </c>
      <c r="C168" s="20" t="str">
        <f>'[1]SmtRes'!K102</f>
        <v>Строительный мусор</v>
      </c>
      <c r="D168" s="20" t="str">
        <f>'[1]SmtRes'!O102</f>
        <v>т</v>
      </c>
      <c r="E168" s="19">
        <f>'[1]SmtRes'!Y102*'[1]Source'!I42</f>
        <v>3.4476</v>
      </c>
      <c r="F168" s="19">
        <f>'[1]SmtRes'!Y102</f>
        <v>3.38</v>
      </c>
      <c r="G168" s="19"/>
      <c r="H168" s="19"/>
      <c r="I168" s="19">
        <f>IF('[1]SmtRes'!AA102=0,"",ROUND('[1]SmtRes'!AA102,2))</f>
      </c>
      <c r="J168" s="19">
        <f>IF('[1]SmtRes'!AB102=0,"",ROUND('[1]SmtRes'!AB102,2))</f>
      </c>
      <c r="K168" s="19"/>
      <c r="L168" s="19"/>
      <c r="M168" s="19">
        <f>IF('[1]SmtRes'!AA102=0,"",ROUND('[1]SmtRes'!AA102*'[1]Source'!I42*'[1]SmtRes'!Y102,2))</f>
      </c>
      <c r="N168" s="19">
        <f>IF('[1]SmtRes'!AB102=0,"",ROUND('[1]SmtRes'!AB102*'[1]Source'!I42*'[1]SmtRes'!Y102,2))</f>
      </c>
    </row>
    <row r="169" spans="1:14" ht="63.75">
      <c r="A169" s="8" t="str">
        <f>'[1]Source'!E43</f>
        <v>17</v>
      </c>
      <c r="B169" s="9" t="str">
        <f>'[1]Source'!F43</f>
        <v>46-03-017-7</v>
      </c>
      <c r="C169" s="9" t="str">
        <f>'[1]Source'!G43</f>
        <v>Заделка кирпичом гнезд ( окна, двери)</v>
      </c>
      <c r="D169" s="9" t="str">
        <f>'[1]Source'!H43</f>
        <v>м3</v>
      </c>
      <c r="E169" s="10">
        <f>ROUND('[1]Source'!I43,10)</f>
        <v>2.2</v>
      </c>
      <c r="F169" s="10" t="str">
        <f>IF('[1]Source'!J43=0,"-",ROUND('[1]Source'!J43,10))</f>
        <v>-</v>
      </c>
      <c r="G169" s="10">
        <f>IF('[1]Source'!AH43=0,"-",ROUND('[1]Source'!AH43,2))</f>
        <v>28.88</v>
      </c>
      <c r="H169" s="10">
        <f>IF('[1]Source'!AI43=0,"-",ROUND('[1]Source'!AI43,2))</f>
        <v>0.17</v>
      </c>
      <c r="I169" s="10">
        <f>IF('[1]Source'!AC43=0,"",ROUND('[1]Source'!AC43,2))</f>
        <v>456.29</v>
      </c>
      <c r="J169" s="10">
        <f>IF('[1]Source'!AD43=0,"-",ROUND('[1]Source'!AD43,2))</f>
        <v>11.35</v>
      </c>
      <c r="K169" s="10">
        <f>IF('[1]Source'!U43=0,"-",ROUND('[1]Source'!U43,2))</f>
        <v>63.54</v>
      </c>
      <c r="L169" s="10">
        <f>IF('[1]Source'!V43=0,"-",ROUND('[1]Source'!V43,2))</f>
        <v>0.37</v>
      </c>
      <c r="M169" s="10">
        <f>IF('[1]Source'!P43=0,"",ROUND('[1]Source'!P43,2))</f>
        <v>1003.84</v>
      </c>
      <c r="N169" s="10">
        <f>IF('[1]Source'!Q43=0,"-",ROUND('[1]Source'!Q43,2))</f>
        <v>24.97</v>
      </c>
    </row>
    <row r="170" spans="1:14" ht="96">
      <c r="A170" s="11"/>
      <c r="B170" s="12" t="str">
        <f>'[1]SmtRes'!I103</f>
        <v>1-2.5-73</v>
      </c>
      <c r="C170" s="12" t="str">
        <f>'[1]SmtRes'!K103</f>
        <v>Затраты труда рабочих-строителей (средний разряд 2.5)</v>
      </c>
      <c r="D170" s="12" t="str">
        <f>'[1]SmtRes'!O103</f>
        <v>чел.ч</v>
      </c>
      <c r="E170" s="11">
        <f>'[1]SmtRes'!Y103*'[1]Source'!I43</f>
        <v>63.536</v>
      </c>
      <c r="F170" s="11">
        <f>'[1]SmtRes'!Y103</f>
        <v>28.88</v>
      </c>
      <c r="G170" s="11"/>
      <c r="H170" s="11"/>
      <c r="I170" s="11">
        <f>IF('[1]SmtRes'!AA103=0,"",ROUND('[1]SmtRes'!AA103,2))</f>
      </c>
      <c r="J170" s="11">
        <f>IF('[1]SmtRes'!AB103=0,"",ROUND('[1]SmtRes'!AB103,2))</f>
      </c>
      <c r="K170" s="11"/>
      <c r="L170" s="11"/>
      <c r="M170" s="11">
        <f>IF('[1]SmtRes'!AA103=0,"",ROUND('[1]SmtRes'!AA103*'[1]Source'!I43*'[1]SmtRes'!Y103,2))</f>
      </c>
      <c r="N170" s="11">
        <f>IF('[1]SmtRes'!AB103=0,"",ROUND('[1]SmtRes'!AB103*'[1]Source'!I43*'[1]SmtRes'!Y103,2))</f>
      </c>
    </row>
    <row r="171" spans="1:14" ht="48">
      <c r="A171" s="11"/>
      <c r="B171" s="12" t="str">
        <f>'[1]SmtRes'!I104</f>
        <v>2</v>
      </c>
      <c r="C171" s="12" t="str">
        <f>'[1]SmtRes'!K104</f>
        <v>Затраты труда машинистов</v>
      </c>
      <c r="D171" s="12" t="str">
        <f>'[1]SmtRes'!O104</f>
        <v>чел.час</v>
      </c>
      <c r="E171" s="11">
        <f>'[1]SmtRes'!Y104*'[1]Source'!I43</f>
        <v>0.37400000000000005</v>
      </c>
      <c r="F171" s="11">
        <f>'[1]SmtRes'!Y104</f>
        <v>0.17</v>
      </c>
      <c r="G171" s="11"/>
      <c r="H171" s="11"/>
      <c r="I171" s="11">
        <f>IF('[1]SmtRes'!AA104=0,"",ROUND('[1]SmtRes'!AA104,2))</f>
      </c>
      <c r="J171" s="11">
        <f>IF('[1]SmtRes'!AB104=0,"",ROUND('[1]SmtRes'!AB104,2))</f>
      </c>
      <c r="K171" s="11"/>
      <c r="L171" s="11"/>
      <c r="M171" s="11">
        <f>IF('[1]SmtRes'!AA104=0,"",ROUND('[1]SmtRes'!AA104*'[1]Source'!I43*'[1]SmtRes'!Y104,2))</f>
      </c>
      <c r="N171" s="11">
        <f>IF('[1]SmtRes'!AB104=0,"",ROUND('[1]SmtRes'!AB104*'[1]Source'!I43*'[1]SmtRes'!Y104,2))</f>
      </c>
    </row>
    <row r="172" spans="1:14" ht="12.75">
      <c r="A172" s="40" t="s">
        <v>28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</row>
    <row r="173" spans="1:14" ht="96">
      <c r="A173" s="15"/>
      <c r="B173" s="16" t="str">
        <f>'[1]SmtRes'!I105</f>
        <v>030401</v>
      </c>
      <c r="C173" s="16" t="str">
        <f>'[1]SmtRes'!K105</f>
        <v>Лебедки электрические, тяговым усилием до 5,79 (0,59) кH (т)</v>
      </c>
      <c r="D173" s="16" t="str">
        <f>'[1]SmtRes'!O105</f>
        <v>маш.-ч</v>
      </c>
      <c r="E173" s="15">
        <f>'[1]SmtRes'!Y105*'[1]Source'!I43</f>
        <v>0.8140000000000001</v>
      </c>
      <c r="F173" s="15">
        <f>'[1]SmtRes'!Y105</f>
        <v>0.37</v>
      </c>
      <c r="G173" s="15"/>
      <c r="H173" s="15"/>
      <c r="I173" s="15">
        <f>IF('[1]SmtRes'!AA105=0,"",ROUND('[1]SmtRes'!AA105,2))</f>
      </c>
      <c r="J173" s="15">
        <f>IF('[1]SmtRes'!AB105=0,"",ROUND('[1]SmtRes'!AB105,2))</f>
        <v>2.77</v>
      </c>
      <c r="K173" s="15"/>
      <c r="L173" s="15"/>
      <c r="M173" s="15">
        <f>IF('[1]SmtRes'!AA105=0,"",ROUND('[1]SmtRes'!AA105*'[1]Source'!I43*'[1]SmtRes'!Y105,2))</f>
      </c>
      <c r="N173" s="15">
        <f>IF('[1]SmtRes'!AB105=0,"",ROUND('[1]SmtRes'!AB105*'[1]Source'!I43*'[1]SmtRes'!Y105,2))</f>
        <v>2.25</v>
      </c>
    </row>
    <row r="174" spans="1:14" ht="96">
      <c r="A174" s="15"/>
      <c r="B174" s="16" t="str">
        <f>'[1]SmtRes'!I106</f>
        <v>400001</v>
      </c>
      <c r="C174" s="16" t="str">
        <f>'[1]SmtRes'!K106</f>
        <v>Автомобили бортовые грузоподъемностью до 5 т</v>
      </c>
      <c r="D174" s="16" t="str">
        <f>'[1]SmtRes'!O106</f>
        <v>маш.-ч</v>
      </c>
      <c r="E174" s="15">
        <f>'[1]SmtRes'!Y106*'[1]Source'!I43</f>
        <v>0.37400000000000005</v>
      </c>
      <c r="F174" s="15">
        <f>'[1]SmtRes'!Y106</f>
        <v>0.17</v>
      </c>
      <c r="G174" s="15"/>
      <c r="H174" s="15"/>
      <c r="I174" s="15">
        <f>IF('[1]SmtRes'!AA106=0,"",ROUND('[1]SmtRes'!AA106,2))</f>
      </c>
      <c r="J174" s="15">
        <f>IF('[1]SmtRes'!AB106=0,"",ROUND('[1]SmtRes'!AB106,2))</f>
        <v>60.77</v>
      </c>
      <c r="K174" s="15"/>
      <c r="L174" s="15"/>
      <c r="M174" s="15">
        <f>IF('[1]SmtRes'!AA106=0,"",ROUND('[1]SmtRes'!AA106*'[1]Source'!I43*'[1]SmtRes'!Y106,2))</f>
      </c>
      <c r="N174" s="15">
        <f>IF('[1]SmtRes'!AB106=0,"",ROUND('[1]SmtRes'!AB106*'[1]Source'!I43*'[1]SmtRes'!Y106,2))</f>
        <v>22.73</v>
      </c>
    </row>
    <row r="175" spans="1:14" ht="12.75">
      <c r="A175" s="40" t="s">
        <v>29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</row>
    <row r="176" spans="1:14" ht="108">
      <c r="A176" s="17"/>
      <c r="B176" s="18" t="str">
        <f>'[1]SmtRes'!I107</f>
        <v>402-0012</v>
      </c>
      <c r="C176" s="18" t="str">
        <f>'[1]SmtRes'!K107</f>
        <v>Раствор готовый кладочный цементно-известковый, марка:25</v>
      </c>
      <c r="D176" s="18" t="str">
        <f>'[1]SmtRes'!O107</f>
        <v>м3</v>
      </c>
      <c r="E176" s="17">
        <f>'[1]SmtRes'!Y107*'[1]Source'!I43</f>
        <v>0.528</v>
      </c>
      <c r="F176" s="17">
        <f>'[1]SmtRes'!Y107</f>
        <v>0.24</v>
      </c>
      <c r="G176" s="17"/>
      <c r="H176" s="17"/>
      <c r="I176" s="17">
        <f>IF('[1]SmtRes'!AA107=0,"",ROUND('[1]SmtRes'!AA107,2))</f>
        <v>343.51</v>
      </c>
      <c r="J176" s="17">
        <f>IF('[1]SmtRes'!AB107=0,"",ROUND('[1]SmtRes'!AB107,2))</f>
      </c>
      <c r="K176" s="17"/>
      <c r="L176" s="17"/>
      <c r="M176" s="17">
        <f>IF('[1]SmtRes'!AA107=0,"",ROUND('[1]SmtRes'!AA107*'[1]Source'!I43*'[1]SmtRes'!Y107,2))</f>
        <v>181.37</v>
      </c>
      <c r="N176" s="17">
        <f>IF('[1]SmtRes'!AB107=0,"",ROUND('[1]SmtRes'!AB107*'[1]Source'!I43*'[1]SmtRes'!Y107,2))</f>
      </c>
    </row>
    <row r="177" spans="1:14" ht="120">
      <c r="A177" s="19"/>
      <c r="B177" s="20" t="str">
        <f>'[1]SmtRes'!I108</f>
        <v>404-0004</v>
      </c>
      <c r="C177" s="20" t="str">
        <f>'[1]SmtRes'!K108</f>
        <v>Кирпич керамический одинарный, размером 250х120х65 мм, марка:75</v>
      </c>
      <c r="D177" s="20" t="str">
        <f>'[1]SmtRes'!O108</f>
        <v>1000 шт.</v>
      </c>
      <c r="E177" s="19">
        <f>'[1]SmtRes'!Y108*'[1]Source'!I43</f>
        <v>0.902</v>
      </c>
      <c r="F177" s="19">
        <f>'[1]SmtRes'!Y108</f>
        <v>0.41</v>
      </c>
      <c r="G177" s="19"/>
      <c r="H177" s="19"/>
      <c r="I177" s="19">
        <f>IF('[1]SmtRes'!AA108=0,"",ROUND('[1]SmtRes'!AA108,2))</f>
        <v>911.84</v>
      </c>
      <c r="J177" s="19">
        <f>IF('[1]SmtRes'!AB108=0,"",ROUND('[1]SmtRes'!AB108,2))</f>
      </c>
      <c r="K177" s="19"/>
      <c r="L177" s="19"/>
      <c r="M177" s="19">
        <f>IF('[1]SmtRes'!AA108=0,"",ROUND('[1]SmtRes'!AA108*'[1]Source'!I43*'[1]SmtRes'!Y108,2))</f>
        <v>822.48</v>
      </c>
      <c r="N177" s="19">
        <f>IF('[1]SmtRes'!AB108=0,"",ROUND('[1]SmtRes'!AB108*'[1]Source'!I43*'[1]SmtRes'!Y108,2))</f>
      </c>
    </row>
    <row r="178" spans="1:14" ht="89.25">
      <c r="A178" s="8" t="str">
        <f>'[1]Source'!E44</f>
        <v>18</v>
      </c>
      <c r="B178" s="9" t="str">
        <f>'[1]Source'!F44</f>
        <v>62-1-2</v>
      </c>
      <c r="C178" s="9" t="str">
        <f>'[1]Source'!G44</f>
        <v>Окраска клеевыми составами улучшенная</v>
      </c>
      <c r="D178" s="9" t="str">
        <f>'[1]Source'!H44</f>
        <v>100 м2</v>
      </c>
      <c r="E178" s="10">
        <f>ROUND('[1]Source'!I44,10)</f>
        <v>2.72</v>
      </c>
      <c r="F178" s="10" t="str">
        <f>IF('[1]Source'!J44=0,"-",ROUND('[1]Source'!J44,10))</f>
        <v>-</v>
      </c>
      <c r="G178" s="10">
        <f>IF('[1]Source'!AH44=0,"-",ROUND('[1]Source'!AH44,2))</f>
        <v>21.1</v>
      </c>
      <c r="H178" s="10">
        <f>IF('[1]Source'!AI44=0,"-",ROUND('[1]Source'!AI44,2))</f>
        <v>0.15</v>
      </c>
      <c r="I178" s="10">
        <f>IF('[1]Source'!AC44=0,"",ROUND('[1]Source'!AC44,2))</f>
        <v>70.71</v>
      </c>
      <c r="J178" s="10">
        <f>IF('[1]Source'!AD44=0,"-",ROUND('[1]Source'!AD44,2))</f>
        <v>4.37</v>
      </c>
      <c r="K178" s="10">
        <f>IF('[1]Source'!U44=0,"-",ROUND('[1]Source'!U44,2))</f>
        <v>57.39</v>
      </c>
      <c r="L178" s="10">
        <f>IF('[1]Source'!V44=0,"-",ROUND('[1]Source'!V44,2))</f>
        <v>0.41</v>
      </c>
      <c r="M178" s="10">
        <f>IF('[1]Source'!P44=0,"",ROUND('[1]Source'!P44,2))</f>
        <v>192.33</v>
      </c>
      <c r="N178" s="10">
        <f>IF('[1]Source'!Q44=0,"-",ROUND('[1]Source'!Q44,2))</f>
        <v>11.89</v>
      </c>
    </row>
    <row r="179" spans="1:14" ht="96">
      <c r="A179" s="11"/>
      <c r="B179" s="12" t="str">
        <f>'[1]SmtRes'!I109</f>
        <v>1-2.8-73</v>
      </c>
      <c r="C179" s="12" t="str">
        <f>'[1]SmtRes'!K109</f>
        <v>Затраты труда рабочих-строителей (средний разряд 2.8)</v>
      </c>
      <c r="D179" s="12" t="str">
        <f>'[1]SmtRes'!O109</f>
        <v>чел.ч</v>
      </c>
      <c r="E179" s="11">
        <f>'[1]SmtRes'!Y109*'[1]Source'!I44</f>
        <v>57.39200000000001</v>
      </c>
      <c r="F179" s="11">
        <f>'[1]SmtRes'!Y109</f>
        <v>21.1</v>
      </c>
      <c r="G179" s="11"/>
      <c r="H179" s="11"/>
      <c r="I179" s="11">
        <f>IF('[1]SmtRes'!AA109=0,"",ROUND('[1]SmtRes'!AA109,2))</f>
      </c>
      <c r="J179" s="11">
        <f>IF('[1]SmtRes'!AB109=0,"",ROUND('[1]SmtRes'!AB109,2))</f>
      </c>
      <c r="K179" s="11"/>
      <c r="L179" s="11"/>
      <c r="M179" s="11">
        <f>IF('[1]SmtRes'!AA109=0,"",ROUND('[1]SmtRes'!AA109*'[1]Source'!I44*'[1]SmtRes'!Y109,2))</f>
      </c>
      <c r="N179" s="11">
        <f>IF('[1]SmtRes'!AB109=0,"",ROUND('[1]SmtRes'!AB109*'[1]Source'!I44*'[1]SmtRes'!Y109,2))</f>
      </c>
    </row>
    <row r="180" spans="1:14" ht="48">
      <c r="A180" s="11"/>
      <c r="B180" s="12" t="str">
        <f>'[1]SmtRes'!I110</f>
        <v>2</v>
      </c>
      <c r="C180" s="12" t="str">
        <f>'[1]SmtRes'!K110</f>
        <v>Затраты труда машинистов</v>
      </c>
      <c r="D180" s="12" t="str">
        <f>'[1]SmtRes'!O110</f>
        <v>чел.час</v>
      </c>
      <c r="E180" s="11">
        <f>'[1]SmtRes'!Y110*'[1]Source'!I44</f>
        <v>0.40800000000000003</v>
      </c>
      <c r="F180" s="11">
        <f>'[1]SmtRes'!Y110</f>
        <v>0.15</v>
      </c>
      <c r="G180" s="11"/>
      <c r="H180" s="11"/>
      <c r="I180" s="11">
        <f>IF('[1]SmtRes'!AA110=0,"",ROUND('[1]SmtRes'!AA110,2))</f>
      </c>
      <c r="J180" s="11">
        <f>IF('[1]SmtRes'!AB110=0,"",ROUND('[1]SmtRes'!AB110,2))</f>
      </c>
      <c r="K180" s="11"/>
      <c r="L180" s="11"/>
      <c r="M180" s="11">
        <f>IF('[1]SmtRes'!AA110=0,"",ROUND('[1]SmtRes'!AA110*'[1]Source'!I44*'[1]SmtRes'!Y110,2))</f>
      </c>
      <c r="N180" s="11">
        <f>IF('[1]SmtRes'!AB110=0,"",ROUND('[1]SmtRes'!AB110*'[1]Source'!I44*'[1]SmtRes'!Y110,2))</f>
      </c>
    </row>
    <row r="181" spans="1:14" ht="12.75">
      <c r="A181" s="40" t="s">
        <v>28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</row>
    <row r="182" spans="1:14" ht="84">
      <c r="A182" s="15"/>
      <c r="B182" s="16" t="str">
        <f>'[1]SmtRes'!I111</f>
        <v>031121</v>
      </c>
      <c r="C182" s="16" t="str">
        <f>'[1]SmtRes'!K111</f>
        <v>Подъемники мачтовые строительные 0.5 т</v>
      </c>
      <c r="D182" s="16" t="str">
        <f>'[1]SmtRes'!O111</f>
        <v>маш.-ч</v>
      </c>
      <c r="E182" s="15">
        <f>'[1]SmtRes'!Y111*'[1]Source'!I44</f>
        <v>0.272</v>
      </c>
      <c r="F182" s="15">
        <f>'[1]SmtRes'!Y111</f>
        <v>0.1</v>
      </c>
      <c r="G182" s="15"/>
      <c r="H182" s="15"/>
      <c r="I182" s="15">
        <f>IF('[1]SmtRes'!AA111=0,"",ROUND('[1]SmtRes'!AA111,2))</f>
      </c>
      <c r="J182" s="15">
        <f>IF('[1]SmtRes'!AB111=0,"",ROUND('[1]SmtRes'!AB111,2))</f>
        <v>13.25</v>
      </c>
      <c r="K182" s="15"/>
      <c r="L182" s="15"/>
      <c r="M182" s="15">
        <f>IF('[1]SmtRes'!AA111=0,"",ROUND('[1]SmtRes'!AA111*'[1]Source'!I44*'[1]SmtRes'!Y111,2))</f>
      </c>
      <c r="N182" s="15">
        <f>IF('[1]SmtRes'!AB111=0,"",ROUND('[1]SmtRes'!AB111*'[1]Source'!I44*'[1]SmtRes'!Y111,2))</f>
        <v>3.6</v>
      </c>
    </row>
    <row r="183" spans="1:14" ht="96">
      <c r="A183" s="15"/>
      <c r="B183" s="16" t="str">
        <f>'[1]SmtRes'!I112</f>
        <v>400001</v>
      </c>
      <c r="C183" s="16" t="str">
        <f>'[1]SmtRes'!K112</f>
        <v>Автомобили бортовые грузоподъемностью до 5 т</v>
      </c>
      <c r="D183" s="16" t="str">
        <f>'[1]SmtRes'!O112</f>
        <v>маш.-ч</v>
      </c>
      <c r="E183" s="15">
        <f>'[1]SmtRes'!Y112*'[1]Source'!I44</f>
        <v>0.136</v>
      </c>
      <c r="F183" s="15">
        <f>'[1]SmtRes'!Y112</f>
        <v>0.05</v>
      </c>
      <c r="G183" s="15"/>
      <c r="H183" s="15"/>
      <c r="I183" s="15">
        <f>IF('[1]SmtRes'!AA112=0,"",ROUND('[1]SmtRes'!AA112,2))</f>
      </c>
      <c r="J183" s="15">
        <f>IF('[1]SmtRes'!AB112=0,"",ROUND('[1]SmtRes'!AB112,2))</f>
        <v>60.77</v>
      </c>
      <c r="K183" s="15"/>
      <c r="L183" s="15"/>
      <c r="M183" s="15">
        <f>IF('[1]SmtRes'!AA112=0,"",ROUND('[1]SmtRes'!AA112*'[1]Source'!I44*'[1]SmtRes'!Y112,2))</f>
      </c>
      <c r="N183" s="15">
        <f>IF('[1]SmtRes'!AB112=0,"",ROUND('[1]SmtRes'!AB112*'[1]Source'!I44*'[1]SmtRes'!Y112,2))</f>
        <v>8.26</v>
      </c>
    </row>
    <row r="184" spans="1:14" ht="12.75">
      <c r="A184" s="40" t="s">
        <v>29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</row>
    <row r="185" spans="1:14" ht="96">
      <c r="A185" s="17"/>
      <c r="B185" s="18" t="str">
        <f>'[1]SmtRes'!I113</f>
        <v>101-0111</v>
      </c>
      <c r="C185" s="18" t="str">
        <f>'[1]SmtRes'!K113</f>
        <v>Бумага для шлифовальных шкурок влагопрочная ОВ-120</v>
      </c>
      <c r="D185" s="18" t="str">
        <f>'[1]SmtRes'!O113</f>
        <v>1000 м2</v>
      </c>
      <c r="E185" s="17">
        <f>'[1]SmtRes'!Y113*'[1]Source'!I44</f>
        <v>0.00021760000000000003</v>
      </c>
      <c r="F185" s="17">
        <f>'[1]SmtRes'!Y113</f>
        <v>8E-05</v>
      </c>
      <c r="G185" s="17"/>
      <c r="H185" s="17"/>
      <c r="I185" s="17">
        <f>IF('[1]SmtRes'!AA113=0,"",ROUND('[1]SmtRes'!AA113,2))</f>
        <v>30807.93</v>
      </c>
      <c r="J185" s="17">
        <f>IF('[1]SmtRes'!AB113=0,"",ROUND('[1]SmtRes'!AB113,2))</f>
      </c>
      <c r="K185" s="17"/>
      <c r="L185" s="17"/>
      <c r="M185" s="17">
        <f>IF('[1]SmtRes'!AA113=0,"",ROUND('[1]SmtRes'!AA113*'[1]Source'!I44*'[1]SmtRes'!Y113,2))</f>
        <v>6.7</v>
      </c>
      <c r="N185" s="17">
        <f>IF('[1]SmtRes'!AB113=0,"",ROUND('[1]SmtRes'!AB113*'[1]Source'!I44*'[1]SmtRes'!Y113,2))</f>
      </c>
    </row>
    <row r="186" spans="1:14" ht="36">
      <c r="A186" s="17"/>
      <c r="B186" s="18" t="str">
        <f>'[1]SmtRes'!I114</f>
        <v>101-0488</v>
      </c>
      <c r="C186" s="18" t="str">
        <f>'[1]SmtRes'!K114</f>
        <v>Купорос медный марки А</v>
      </c>
      <c r="D186" s="18" t="str">
        <f>'[1]SmtRes'!O114</f>
        <v>т</v>
      </c>
      <c r="E186" s="17">
        <f>'[1]SmtRes'!Y114*'[1]Source'!I44</f>
        <v>0.00136</v>
      </c>
      <c r="F186" s="17">
        <f>'[1]SmtRes'!Y114</f>
        <v>0.0005</v>
      </c>
      <c r="G186" s="17"/>
      <c r="H186" s="17"/>
      <c r="I186" s="17">
        <f>IF('[1]SmtRes'!AA114=0,"",ROUND('[1]SmtRes'!AA114,2))</f>
        <v>16441.01</v>
      </c>
      <c r="J186" s="17">
        <f>IF('[1]SmtRes'!AB114=0,"",ROUND('[1]SmtRes'!AB114,2))</f>
      </c>
      <c r="K186" s="17"/>
      <c r="L186" s="17"/>
      <c r="M186" s="17">
        <f>IF('[1]SmtRes'!AA114=0,"",ROUND('[1]SmtRes'!AA114*'[1]Source'!I44*'[1]SmtRes'!Y114,2))</f>
        <v>22.36</v>
      </c>
      <c r="N186" s="17">
        <f>IF('[1]SmtRes'!AB114=0,"",ROUND('[1]SmtRes'!AB114*'[1]Source'!I44*'[1]SmtRes'!Y114,2))</f>
      </c>
    </row>
    <row r="187" spans="1:14" ht="60">
      <c r="A187" s="17"/>
      <c r="B187" s="18" t="str">
        <f>'[1]SmtRes'!I115</f>
        <v>101-0620</v>
      </c>
      <c r="C187" s="18" t="str">
        <f>'[1]SmtRes'!K115</f>
        <v>Мел природный молотый</v>
      </c>
      <c r="D187" s="18" t="str">
        <f>'[1]SmtRes'!O115</f>
        <v>т</v>
      </c>
      <c r="E187" s="17">
        <f>'[1]SmtRes'!Y115*'[1]Source'!I44</f>
        <v>0.067728</v>
      </c>
      <c r="F187" s="17">
        <f>'[1]SmtRes'!Y115</f>
        <v>0.0249</v>
      </c>
      <c r="G187" s="17"/>
      <c r="H187" s="17"/>
      <c r="I187" s="17">
        <f>IF('[1]SmtRes'!AA115=0,"",ROUND('[1]SmtRes'!AA115,2))</f>
        <v>1304.8</v>
      </c>
      <c r="J187" s="17">
        <f>IF('[1]SmtRes'!AB115=0,"",ROUND('[1]SmtRes'!AB115,2))</f>
      </c>
      <c r="K187" s="17"/>
      <c r="L187" s="17"/>
      <c r="M187" s="17">
        <f>IF('[1]SmtRes'!AA115=0,"",ROUND('[1]SmtRes'!AA115*'[1]Source'!I44*'[1]SmtRes'!Y115,2))</f>
        <v>88.37</v>
      </c>
      <c r="N187" s="17">
        <f>IF('[1]SmtRes'!AB115=0,"",ROUND('[1]SmtRes'!AB115*'[1]Source'!I44*'[1]SmtRes'!Y115,2))</f>
      </c>
    </row>
    <row r="188" spans="1:14" ht="60">
      <c r="A188" s="17"/>
      <c r="B188" s="18" t="str">
        <f>'[1]SmtRes'!I116</f>
        <v>101-0623</v>
      </c>
      <c r="C188" s="18" t="str">
        <f>'[1]SmtRes'!K116</f>
        <v>Мыло твердое хозяйственное 72%</v>
      </c>
      <c r="D188" s="18" t="str">
        <f>'[1]SmtRes'!O116</f>
        <v>шт.</v>
      </c>
      <c r="E188" s="17">
        <f>'[1]SmtRes'!Y116*'[1]Source'!I44</f>
        <v>4.896000000000001</v>
      </c>
      <c r="F188" s="17">
        <f>'[1]SmtRes'!Y116</f>
        <v>1.8</v>
      </c>
      <c r="G188" s="17"/>
      <c r="H188" s="17"/>
      <c r="I188" s="17">
        <f>IF('[1]SmtRes'!AA116=0,"",ROUND('[1]SmtRes'!AA116,2))</f>
        <v>1.88</v>
      </c>
      <c r="J188" s="17">
        <f>IF('[1]SmtRes'!AB116=0,"",ROUND('[1]SmtRes'!AB116,2))</f>
      </c>
      <c r="K188" s="17"/>
      <c r="L188" s="17"/>
      <c r="M188" s="17">
        <f>IF('[1]SmtRes'!AA116=0,"",ROUND('[1]SmtRes'!AA116*'[1]Source'!I44*'[1]SmtRes'!Y116,2))</f>
        <v>9.2</v>
      </c>
      <c r="N188" s="17">
        <f>IF('[1]SmtRes'!AB116=0,"",ROUND('[1]SmtRes'!AB116*'[1]Source'!I44*'[1]SmtRes'!Y116,2))</f>
      </c>
    </row>
    <row r="189" spans="1:14" ht="168">
      <c r="A189" s="17"/>
      <c r="B189" s="18" t="str">
        <f>'[1]SmtRes'!I117</f>
        <v>101-0639</v>
      </c>
      <c r="C189" s="18" t="str">
        <f>'[1]SmtRes'!K117</f>
        <v>Пемза шлаковая(щебень пористый из металлургического шлака), марка 600, фракция от 5 до 10 мм</v>
      </c>
      <c r="D189" s="18" t="str">
        <f>'[1]SmtRes'!O117</f>
        <v>м3</v>
      </c>
      <c r="E189" s="17">
        <f>'[1]SmtRes'!Y117*'[1]Source'!I44</f>
        <v>0.0010880000000000002</v>
      </c>
      <c r="F189" s="17">
        <f>'[1]SmtRes'!Y117</f>
        <v>0.0004</v>
      </c>
      <c r="G189" s="17"/>
      <c r="H189" s="17"/>
      <c r="I189" s="17">
        <f>IF('[1]SmtRes'!AA117=0,"",ROUND('[1]SmtRes'!AA117,2))</f>
        <v>109.61</v>
      </c>
      <c r="J189" s="17">
        <f>IF('[1]SmtRes'!AB117=0,"",ROUND('[1]SmtRes'!AB117,2))</f>
      </c>
      <c r="K189" s="17"/>
      <c r="L189" s="17"/>
      <c r="M189" s="17">
        <f>IF('[1]SmtRes'!AA117=0,"",ROUND('[1]SmtRes'!AA117*'[1]Source'!I44*'[1]SmtRes'!Y117,2))</f>
        <v>0.12</v>
      </c>
      <c r="N189" s="17">
        <f>IF('[1]SmtRes'!AB117=0,"",ROUND('[1]SmtRes'!AB117*'[1]Source'!I44*'[1]SmtRes'!Y117,2))</f>
      </c>
    </row>
    <row r="190" spans="1:14" ht="12.75">
      <c r="A190" s="17"/>
      <c r="B190" s="18" t="str">
        <f>'[1]SmtRes'!I118</f>
        <v>101-1757</v>
      </c>
      <c r="C190" s="18" t="str">
        <f>'[1]SmtRes'!K118</f>
        <v>Ветошь</v>
      </c>
      <c r="D190" s="18" t="str">
        <f>'[1]SmtRes'!O118</f>
        <v>кг</v>
      </c>
      <c r="E190" s="17">
        <f>'[1]SmtRes'!Y118*'[1]Source'!I44</f>
        <v>0.027200000000000002</v>
      </c>
      <c r="F190" s="17">
        <f>'[1]SmtRes'!Y118</f>
        <v>0.01</v>
      </c>
      <c r="G190" s="17"/>
      <c r="H190" s="17"/>
      <c r="I190" s="17">
        <f>IF('[1]SmtRes'!AA118=0,"",ROUND('[1]SmtRes'!AA118,2))</f>
        <v>2</v>
      </c>
      <c r="J190" s="17">
        <f>IF('[1]SmtRes'!AB118=0,"",ROUND('[1]SmtRes'!AB118,2))</f>
      </c>
      <c r="K190" s="17"/>
      <c r="L190" s="17"/>
      <c r="M190" s="17">
        <f>IF('[1]SmtRes'!AA118=0,"",ROUND('[1]SmtRes'!AA118*'[1]Source'!I44*'[1]SmtRes'!Y118,2))</f>
        <v>0.05</v>
      </c>
      <c r="N190" s="17">
        <f>IF('[1]SmtRes'!AB118=0,"",ROUND('[1]SmtRes'!AB118*'[1]Source'!I44*'[1]SmtRes'!Y118,2))</f>
      </c>
    </row>
    <row r="191" spans="1:14" ht="60">
      <c r="A191" s="17"/>
      <c r="B191" s="18" t="str">
        <f>'[1]SmtRes'!I119</f>
        <v>101-1815</v>
      </c>
      <c r="C191" s="18" t="str">
        <f>'[1]SmtRes'!K119</f>
        <v>Краски сухие для внутренних работ</v>
      </c>
      <c r="D191" s="18" t="str">
        <f>'[1]SmtRes'!O119</f>
        <v>т</v>
      </c>
      <c r="E191" s="17">
        <f>'[1]SmtRes'!Y119*'[1]Source'!I44</f>
        <v>0.00544</v>
      </c>
      <c r="F191" s="17">
        <f>'[1]SmtRes'!Y119</f>
        <v>0.002</v>
      </c>
      <c r="G191" s="17"/>
      <c r="H191" s="17"/>
      <c r="I191" s="17">
        <f>IF('[1]SmtRes'!AA119=0,"",ROUND('[1]SmtRes'!AA119,2))</f>
        <v>8356.25</v>
      </c>
      <c r="J191" s="17">
        <f>IF('[1]SmtRes'!AB119=0,"",ROUND('[1]SmtRes'!AB119,2))</f>
      </c>
      <c r="K191" s="17"/>
      <c r="L191" s="17"/>
      <c r="M191" s="17">
        <f>IF('[1]SmtRes'!AA119=0,"",ROUND('[1]SmtRes'!AA119*'[1]Source'!I44*'[1]SmtRes'!Y119,2))</f>
        <v>45.46</v>
      </c>
      <c r="N191" s="17">
        <f>IF('[1]SmtRes'!AB119=0,"",ROUND('[1]SmtRes'!AB119*'[1]Source'!I44*'[1]SmtRes'!Y119,2))</f>
      </c>
    </row>
    <row r="192" spans="1:14" ht="36">
      <c r="A192" s="17"/>
      <c r="B192" s="18" t="str">
        <f>'[1]SmtRes'!I120</f>
        <v>101-1840</v>
      </c>
      <c r="C192" s="18" t="str">
        <f>'[1]SmtRes'!K120</f>
        <v>Клей  малярный жидкий</v>
      </c>
      <c r="D192" s="18" t="str">
        <f>'[1]SmtRes'!O120</f>
        <v>кг</v>
      </c>
      <c r="E192" s="17">
        <f>'[1]SmtRes'!Y120*'[1]Source'!I44</f>
        <v>2.4752</v>
      </c>
      <c r="F192" s="17">
        <f>'[1]SmtRes'!Y120</f>
        <v>0.91</v>
      </c>
      <c r="G192" s="17"/>
      <c r="H192" s="17"/>
      <c r="I192" s="17">
        <f>IF('[1]SmtRes'!AA120=0,"",ROUND('[1]SmtRes'!AA120,2))</f>
        <v>7.68</v>
      </c>
      <c r="J192" s="17">
        <f>IF('[1]SmtRes'!AB120=0,"",ROUND('[1]SmtRes'!AB120,2))</f>
      </c>
      <c r="K192" s="17"/>
      <c r="L192" s="17"/>
      <c r="M192" s="17">
        <f>IF('[1]SmtRes'!AA120=0,"",ROUND('[1]SmtRes'!AA120*'[1]Source'!I44*'[1]SmtRes'!Y120,2))</f>
        <v>19.01</v>
      </c>
      <c r="N192" s="17">
        <f>IF('[1]SmtRes'!AB120=0,"",ROUND('[1]SmtRes'!AB120*'[1]Source'!I44*'[1]SmtRes'!Y120,2))</f>
      </c>
    </row>
    <row r="193" spans="1:14" ht="36">
      <c r="A193" s="19"/>
      <c r="B193" s="20" t="str">
        <f>'[1]SmtRes'!I121</f>
        <v>411-0002</v>
      </c>
      <c r="C193" s="20" t="str">
        <f>'[1]SmtRes'!K121</f>
        <v>Вода водопроводная</v>
      </c>
      <c r="D193" s="20" t="str">
        <f>'[1]SmtRes'!O121</f>
        <v>м3</v>
      </c>
      <c r="E193" s="19">
        <f>'[1]SmtRes'!Y121*'[1]Source'!I44</f>
        <v>0.33728</v>
      </c>
      <c r="F193" s="19">
        <f>'[1]SmtRes'!Y121</f>
        <v>0.124</v>
      </c>
      <c r="G193" s="19"/>
      <c r="H193" s="19"/>
      <c r="I193" s="19">
        <f>IF('[1]SmtRes'!AA121=0,"",ROUND('[1]SmtRes'!AA121,2))</f>
        <v>3.2</v>
      </c>
      <c r="J193" s="19">
        <f>IF('[1]SmtRes'!AB121=0,"",ROUND('[1]SmtRes'!AB121,2))</f>
      </c>
      <c r="K193" s="19"/>
      <c r="L193" s="19"/>
      <c r="M193" s="19">
        <f>IF('[1]SmtRes'!AA121=0,"",ROUND('[1]SmtRes'!AA121*'[1]Source'!I44*'[1]SmtRes'!Y121,2))</f>
        <v>1.08</v>
      </c>
      <c r="N193" s="19">
        <f>IF('[1]SmtRes'!AB121=0,"",ROUND('[1]SmtRes'!AB121*'[1]Source'!I44*'[1]SmtRes'!Y121,2))</f>
      </c>
    </row>
    <row r="194" spans="1:14" ht="204">
      <c r="A194" s="8" t="str">
        <f>'[1]Source'!E45</f>
        <v>19</v>
      </c>
      <c r="B194" s="9" t="str">
        <f>'[1]Source'!F45</f>
        <v>62-7-6</v>
      </c>
      <c r="C194" s="9" t="str">
        <f>'[1]Source'!G45</f>
        <v>Улучшенная масляная окраска ранее окрашенных стен за 2 раза с расчисткой старой краски более 35 %</v>
      </c>
      <c r="D194" s="9" t="str">
        <f>'[1]Source'!H45</f>
        <v>100 м2</v>
      </c>
      <c r="E194" s="10">
        <f>ROUND('[1]Source'!I45,10)</f>
        <v>2.03</v>
      </c>
      <c r="F194" s="10" t="str">
        <f>IF('[1]Source'!J45=0,"-",ROUND('[1]Source'!J45,10))</f>
        <v>-</v>
      </c>
      <c r="G194" s="10">
        <f>IF('[1]Source'!AH45=0,"-",ROUND('[1]Source'!AH45,2))</f>
        <v>75.69</v>
      </c>
      <c r="H194" s="10">
        <f>IF('[1]Source'!AI45=0,"-",ROUND('[1]Source'!AI45,2))</f>
        <v>0.16</v>
      </c>
      <c r="I194" s="10">
        <f>IF('[1]Source'!AC45=0,"",ROUND('[1]Source'!AC45,2))</f>
        <v>842.04</v>
      </c>
      <c r="J194" s="10">
        <f>IF('[1]Source'!AD45=0,"-",ROUND('[1]Source'!AD45,2))</f>
        <v>4.98</v>
      </c>
      <c r="K194" s="10">
        <f>IF('[1]Source'!U45=0,"-",ROUND('[1]Source'!U45,2))</f>
        <v>153.65</v>
      </c>
      <c r="L194" s="10">
        <f>IF('[1]Source'!V45=0,"-",ROUND('[1]Source'!V45,2))</f>
        <v>0.32</v>
      </c>
      <c r="M194" s="10">
        <f>IF('[1]Source'!P45=0,"",ROUND('[1]Source'!P45,2))</f>
        <v>1709.34</v>
      </c>
      <c r="N194" s="10">
        <f>IF('[1]Source'!Q45=0,"-",ROUND('[1]Source'!Q45,2))</f>
        <v>10.11</v>
      </c>
    </row>
    <row r="195" spans="1:14" ht="96">
      <c r="A195" s="11"/>
      <c r="B195" s="12" t="str">
        <f>'[1]SmtRes'!I122</f>
        <v>1-3.1-73</v>
      </c>
      <c r="C195" s="12" t="str">
        <f>'[1]SmtRes'!K122</f>
        <v>Затраты труда рабочих-строителей (средний разряд 3.1)</v>
      </c>
      <c r="D195" s="12" t="str">
        <f>'[1]SmtRes'!O122</f>
        <v>чел.ч</v>
      </c>
      <c r="E195" s="11">
        <f>'[1]SmtRes'!Y122*'[1]Source'!I45</f>
        <v>153.65069999999997</v>
      </c>
      <c r="F195" s="11">
        <f>'[1]SmtRes'!Y122</f>
        <v>75.69</v>
      </c>
      <c r="G195" s="11"/>
      <c r="H195" s="11"/>
      <c r="I195" s="11">
        <f>IF('[1]SmtRes'!AA122=0,"",ROUND('[1]SmtRes'!AA122,2))</f>
      </c>
      <c r="J195" s="11">
        <f>IF('[1]SmtRes'!AB122=0,"",ROUND('[1]SmtRes'!AB122,2))</f>
      </c>
      <c r="K195" s="11"/>
      <c r="L195" s="11"/>
      <c r="M195" s="11">
        <f>IF('[1]SmtRes'!AA122=0,"",ROUND('[1]SmtRes'!AA122*'[1]Source'!I45*'[1]SmtRes'!Y122,2))</f>
      </c>
      <c r="N195" s="11">
        <f>IF('[1]SmtRes'!AB122=0,"",ROUND('[1]SmtRes'!AB122*'[1]Source'!I45*'[1]SmtRes'!Y122,2))</f>
      </c>
    </row>
    <row r="196" spans="1:14" ht="48">
      <c r="A196" s="11"/>
      <c r="B196" s="12" t="str">
        <f>'[1]SmtRes'!I123</f>
        <v>2</v>
      </c>
      <c r="C196" s="12" t="str">
        <f>'[1]SmtRes'!K123</f>
        <v>Затраты труда машинистов</v>
      </c>
      <c r="D196" s="12" t="str">
        <f>'[1]SmtRes'!O123</f>
        <v>чел.час</v>
      </c>
      <c r="E196" s="11">
        <f>'[1]SmtRes'!Y123*'[1]Source'!I45</f>
        <v>0.3248</v>
      </c>
      <c r="F196" s="11">
        <f>'[1]SmtRes'!Y123</f>
        <v>0.16</v>
      </c>
      <c r="G196" s="11"/>
      <c r="H196" s="11"/>
      <c r="I196" s="11">
        <f>IF('[1]SmtRes'!AA123=0,"",ROUND('[1]SmtRes'!AA123,2))</f>
      </c>
      <c r="J196" s="11">
        <f>IF('[1]SmtRes'!AB123=0,"",ROUND('[1]SmtRes'!AB123,2))</f>
      </c>
      <c r="K196" s="11"/>
      <c r="L196" s="11"/>
      <c r="M196" s="11">
        <f>IF('[1]SmtRes'!AA123=0,"",ROUND('[1]SmtRes'!AA123*'[1]Source'!I45*'[1]SmtRes'!Y123,2))</f>
      </c>
      <c r="N196" s="11">
        <f>IF('[1]SmtRes'!AB123=0,"",ROUND('[1]SmtRes'!AB123*'[1]Source'!I45*'[1]SmtRes'!Y123,2))</f>
      </c>
    </row>
    <row r="197" spans="1:14" ht="12.75">
      <c r="A197" s="40" t="s">
        <v>28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</row>
    <row r="198" spans="1:14" ht="84">
      <c r="A198" s="15"/>
      <c r="B198" s="16" t="str">
        <f>'[1]SmtRes'!I124</f>
        <v>031121</v>
      </c>
      <c r="C198" s="16" t="str">
        <f>'[1]SmtRes'!K124</f>
        <v>Подъемники мачтовые строительные 0.5 т</v>
      </c>
      <c r="D198" s="16" t="str">
        <f>'[1]SmtRes'!O124</f>
        <v>маш.-ч</v>
      </c>
      <c r="E198" s="15">
        <f>'[1]SmtRes'!Y124*'[1]Source'!I45</f>
        <v>0.20299999999999999</v>
      </c>
      <c r="F198" s="15">
        <f>'[1]SmtRes'!Y124</f>
        <v>0.1</v>
      </c>
      <c r="G198" s="15"/>
      <c r="H198" s="15"/>
      <c r="I198" s="15">
        <f>IF('[1]SmtRes'!AA124=0,"",ROUND('[1]SmtRes'!AA124,2))</f>
      </c>
      <c r="J198" s="15">
        <f>IF('[1]SmtRes'!AB124=0,"",ROUND('[1]SmtRes'!AB124,2))</f>
        <v>13.25</v>
      </c>
      <c r="K198" s="15"/>
      <c r="L198" s="15"/>
      <c r="M198" s="15">
        <f>IF('[1]SmtRes'!AA124=0,"",ROUND('[1]SmtRes'!AA124*'[1]Source'!I45*'[1]SmtRes'!Y124,2))</f>
      </c>
      <c r="N198" s="15">
        <f>IF('[1]SmtRes'!AB124=0,"",ROUND('[1]SmtRes'!AB124*'[1]Source'!I45*'[1]SmtRes'!Y124,2))</f>
        <v>2.69</v>
      </c>
    </row>
    <row r="199" spans="1:14" ht="96">
      <c r="A199" s="15"/>
      <c r="B199" s="16" t="str">
        <f>'[1]SmtRes'!I125</f>
        <v>400001</v>
      </c>
      <c r="C199" s="16" t="str">
        <f>'[1]SmtRes'!K125</f>
        <v>Автомобили бортовые грузоподъемностью до 5 т</v>
      </c>
      <c r="D199" s="16" t="str">
        <f>'[1]SmtRes'!O125</f>
        <v>маш.-ч</v>
      </c>
      <c r="E199" s="15">
        <f>'[1]SmtRes'!Y125*'[1]Source'!I45</f>
        <v>0.12179999999999998</v>
      </c>
      <c r="F199" s="15">
        <f>'[1]SmtRes'!Y125</f>
        <v>0.06</v>
      </c>
      <c r="G199" s="15"/>
      <c r="H199" s="15"/>
      <c r="I199" s="15">
        <f>IF('[1]SmtRes'!AA125=0,"",ROUND('[1]SmtRes'!AA125,2))</f>
      </c>
      <c r="J199" s="15">
        <f>IF('[1]SmtRes'!AB125=0,"",ROUND('[1]SmtRes'!AB125,2))</f>
        <v>60.77</v>
      </c>
      <c r="K199" s="15"/>
      <c r="L199" s="15"/>
      <c r="M199" s="15">
        <f>IF('[1]SmtRes'!AA125=0,"",ROUND('[1]SmtRes'!AA125*'[1]Source'!I45*'[1]SmtRes'!Y125,2))</f>
      </c>
      <c r="N199" s="15">
        <f>IF('[1]SmtRes'!AB125=0,"",ROUND('[1]SmtRes'!AB125*'[1]Source'!I45*'[1]SmtRes'!Y125,2))</f>
        <v>7.4</v>
      </c>
    </row>
    <row r="200" spans="1:14" ht="12.75">
      <c r="A200" s="40" t="s">
        <v>29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</row>
    <row r="201" spans="1:14" ht="96">
      <c r="A201" s="17"/>
      <c r="B201" s="18" t="str">
        <f>'[1]SmtRes'!I126</f>
        <v>101-0111</v>
      </c>
      <c r="C201" s="18" t="str">
        <f>'[1]SmtRes'!K126</f>
        <v>Бумага для шлифовальных шкурок влагопрочная ОВ-120</v>
      </c>
      <c r="D201" s="18" t="str">
        <f>'[1]SmtRes'!O126</f>
        <v>1000 м2</v>
      </c>
      <c r="E201" s="17">
        <f>'[1]SmtRes'!Y126*'[1]Source'!I45</f>
        <v>0.0022329999999999997</v>
      </c>
      <c r="F201" s="17">
        <f>'[1]SmtRes'!Y126</f>
        <v>0.0011</v>
      </c>
      <c r="G201" s="17"/>
      <c r="H201" s="17"/>
      <c r="I201" s="17">
        <f>IF('[1]SmtRes'!AA126=0,"",ROUND('[1]SmtRes'!AA126,2))</f>
        <v>30807.93</v>
      </c>
      <c r="J201" s="17">
        <f>IF('[1]SmtRes'!AB126=0,"",ROUND('[1]SmtRes'!AB126,2))</f>
      </c>
      <c r="K201" s="17"/>
      <c r="L201" s="17"/>
      <c r="M201" s="17">
        <f>IF('[1]SmtRes'!AA126=0,"",ROUND('[1]SmtRes'!AA126*'[1]Source'!I45*'[1]SmtRes'!Y126,2))</f>
        <v>68.79</v>
      </c>
      <c r="N201" s="17">
        <f>IF('[1]SmtRes'!AB126=0,"",ROUND('[1]SmtRes'!AB126*'[1]Source'!I45*'[1]SmtRes'!Y126,2))</f>
      </c>
    </row>
    <row r="202" spans="1:14" ht="48">
      <c r="A202" s="17"/>
      <c r="B202" s="18" t="str">
        <f>'[1]SmtRes'!I127</f>
        <v>101-0628</v>
      </c>
      <c r="C202" s="18" t="str">
        <f>'[1]SmtRes'!K127</f>
        <v>Олифа комбинированная К-3</v>
      </c>
      <c r="D202" s="18" t="str">
        <f>'[1]SmtRes'!O127</f>
        <v>т</v>
      </c>
      <c r="E202" s="17">
        <f>'[1]SmtRes'!Y127*'[1]Source'!I45</f>
        <v>0.021720999999999997</v>
      </c>
      <c r="F202" s="17">
        <f>'[1]SmtRes'!Y127</f>
        <v>0.0107</v>
      </c>
      <c r="G202" s="17"/>
      <c r="H202" s="17"/>
      <c r="I202" s="17">
        <f>IF('[1]SmtRes'!AA127=0,"",ROUND('[1]SmtRes'!AA127,2))</f>
        <v>22015.32</v>
      </c>
      <c r="J202" s="17">
        <f>IF('[1]SmtRes'!AB127=0,"",ROUND('[1]SmtRes'!AB127,2))</f>
      </c>
      <c r="K202" s="17"/>
      <c r="L202" s="17"/>
      <c r="M202" s="17">
        <f>IF('[1]SmtRes'!AA127=0,"",ROUND('[1]SmtRes'!AA127*'[1]Source'!I45*'[1]SmtRes'!Y127,2))</f>
        <v>478.19</v>
      </c>
      <c r="N202" s="17">
        <f>IF('[1]SmtRes'!AB127=0,"",ROUND('[1]SmtRes'!AB127*'[1]Source'!I45*'[1]SmtRes'!Y127,2))</f>
      </c>
    </row>
    <row r="203" spans="1:14" ht="168">
      <c r="A203" s="17"/>
      <c r="B203" s="18" t="str">
        <f>'[1]SmtRes'!I128</f>
        <v>101-0639</v>
      </c>
      <c r="C203" s="18" t="str">
        <f>'[1]SmtRes'!K128</f>
        <v>Пемза шлаковая(щебень пористый из металлургического шлака), марка 600, фракция от 5 до 10 мм</v>
      </c>
      <c r="D203" s="18" t="str">
        <f>'[1]SmtRes'!O128</f>
        <v>м3</v>
      </c>
      <c r="E203" s="17">
        <f>'[1]SmtRes'!Y128*'[1]Source'!I45</f>
        <v>0.004871999999999999</v>
      </c>
      <c r="F203" s="17">
        <f>'[1]SmtRes'!Y128</f>
        <v>0.0024</v>
      </c>
      <c r="G203" s="17"/>
      <c r="H203" s="17"/>
      <c r="I203" s="17">
        <f>IF('[1]SmtRes'!AA128=0,"",ROUND('[1]SmtRes'!AA128,2))</f>
        <v>109.61</v>
      </c>
      <c r="J203" s="17">
        <f>IF('[1]SmtRes'!AB128=0,"",ROUND('[1]SmtRes'!AB128,2))</f>
      </c>
      <c r="K203" s="17"/>
      <c r="L203" s="17"/>
      <c r="M203" s="17">
        <f>IF('[1]SmtRes'!AA128=0,"",ROUND('[1]SmtRes'!AA128*'[1]Source'!I45*'[1]SmtRes'!Y128,2))</f>
        <v>0.53</v>
      </c>
      <c r="N203" s="17">
        <f>IF('[1]SmtRes'!AB128=0,"",ROUND('[1]SmtRes'!AB128*'[1]Source'!I45*'[1]SmtRes'!Y128,2))</f>
      </c>
    </row>
    <row r="204" spans="1:14" ht="36">
      <c r="A204" s="17"/>
      <c r="B204" s="18" t="str">
        <f>'[1]SmtRes'!I129</f>
        <v>101-1712</v>
      </c>
      <c r="C204" s="18" t="str">
        <f>'[1]SmtRes'!K129</f>
        <v>Шпатлевка клеевая</v>
      </c>
      <c r="D204" s="18" t="str">
        <f>'[1]SmtRes'!O129</f>
        <v>т</v>
      </c>
      <c r="E204" s="17">
        <f>'[1]SmtRes'!Y129*'[1]Source'!I45</f>
        <v>0.10068799999999999</v>
      </c>
      <c r="F204" s="17">
        <f>'[1]SmtRes'!Y129</f>
        <v>0.0496</v>
      </c>
      <c r="G204" s="17"/>
      <c r="H204" s="17"/>
      <c r="I204" s="17">
        <f>IF('[1]SmtRes'!AA129=0,"",ROUND('[1]SmtRes'!AA129,2))</f>
        <v>11531.67</v>
      </c>
      <c r="J204" s="17">
        <f>IF('[1]SmtRes'!AB129=0,"",ROUND('[1]SmtRes'!AB129,2))</f>
      </c>
      <c r="K204" s="17"/>
      <c r="L204" s="17"/>
      <c r="M204" s="17">
        <f>IF('[1]SmtRes'!AA129=0,"",ROUND('[1]SmtRes'!AA129*'[1]Source'!I45*'[1]SmtRes'!Y129,2))</f>
        <v>1161.1</v>
      </c>
      <c r="N204" s="17">
        <f>IF('[1]SmtRes'!AB129=0,"",ROUND('[1]SmtRes'!AB129*'[1]Source'!I45*'[1]SmtRes'!Y129,2))</f>
      </c>
    </row>
    <row r="205" spans="1:14" ht="12.75">
      <c r="A205" s="17"/>
      <c r="B205" s="18" t="str">
        <f>'[1]SmtRes'!I130</f>
        <v>101-1757</v>
      </c>
      <c r="C205" s="18" t="str">
        <f>'[1]SmtRes'!K130</f>
        <v>Ветошь</v>
      </c>
      <c r="D205" s="18" t="str">
        <f>'[1]SmtRes'!O130</f>
        <v>кг</v>
      </c>
      <c r="E205" s="17">
        <f>'[1]SmtRes'!Y130*'[1]Source'!I45</f>
        <v>0.36539999999999995</v>
      </c>
      <c r="F205" s="17">
        <f>'[1]SmtRes'!Y130</f>
        <v>0.18</v>
      </c>
      <c r="G205" s="17"/>
      <c r="H205" s="17"/>
      <c r="I205" s="17">
        <f>IF('[1]SmtRes'!AA130=0,"",ROUND('[1]SmtRes'!AA130,2))</f>
        <v>2</v>
      </c>
      <c r="J205" s="17">
        <f>IF('[1]SmtRes'!AB130=0,"",ROUND('[1]SmtRes'!AB130,2))</f>
      </c>
      <c r="K205" s="17"/>
      <c r="L205" s="17"/>
      <c r="M205" s="17">
        <f>IF('[1]SmtRes'!AA130=0,"",ROUND('[1]SmtRes'!AA130*'[1]Source'!I45*'[1]SmtRes'!Y130,2))</f>
        <v>0.73</v>
      </c>
      <c r="N205" s="17">
        <f>IF('[1]SmtRes'!AB130=0,"",ROUND('[1]SmtRes'!AB130*'[1]Source'!I45*'[1]SmtRes'!Y130,2))</f>
      </c>
    </row>
    <row r="206" spans="1:14" ht="120">
      <c r="A206" s="19"/>
      <c r="B206" s="20" t="str">
        <f>'[1]SmtRes'!I131</f>
        <v>101-9840</v>
      </c>
      <c r="C206" s="20" t="str">
        <f>'[1]SmtRes'!K131</f>
        <v>Краски масляные готовые к применению для внутренних работ</v>
      </c>
      <c r="D206" s="20" t="str">
        <f>'[1]SmtRes'!O131</f>
        <v>т</v>
      </c>
      <c r="E206" s="19">
        <f>'[1]SmtRes'!Y131*'[1]Source'!I45</f>
        <v>0.044456999999999997</v>
      </c>
      <c r="F206" s="19">
        <f>'[1]SmtRes'!Y131</f>
        <v>0.0219</v>
      </c>
      <c r="G206" s="19"/>
      <c r="H206" s="19"/>
      <c r="I206" s="19">
        <f>IF('[1]SmtRes'!AA131=0,"",ROUND('[1]SmtRes'!AA131,2))</f>
        <v>15119</v>
      </c>
      <c r="J206" s="19">
        <f>IF('[1]SmtRes'!AB131=0,"",ROUND('[1]SmtRes'!AB131,2))</f>
      </c>
      <c r="K206" s="19"/>
      <c r="L206" s="19"/>
      <c r="M206" s="19">
        <f>IF('[1]SmtRes'!AA131=0,"",ROUND('[1]SmtRes'!AA131*'[1]Source'!I45*'[1]SmtRes'!Y131,2))</f>
        <v>672.15</v>
      </c>
      <c r="N206" s="19">
        <f>IF('[1]SmtRes'!AB131=0,"",ROUND('[1]SmtRes'!AB131*'[1]Source'!I45*'[1]SmtRes'!Y131,2))</f>
      </c>
    </row>
    <row r="207" spans="1:14" ht="153">
      <c r="A207" s="8" t="str">
        <f>'[1]Source'!E47</f>
        <v>20</v>
      </c>
      <c r="B207" s="9" t="str">
        <f>'[1]Source'!F47</f>
        <v>15-05-001-2</v>
      </c>
      <c r="C207" s="9" t="str">
        <f>'[1]Source'!G47</f>
        <v>Остекление оконным стеклом окон в два переплета открывающихся в разные стороны</v>
      </c>
      <c r="D207" s="9" t="str">
        <f>'[1]Source'!H47</f>
        <v>100 м2</v>
      </c>
      <c r="E207" s="10">
        <f>ROUND('[1]Source'!I47,10)</f>
        <v>0.61</v>
      </c>
      <c r="F207" s="10" t="str">
        <f>IF('[1]Source'!J47=0,"-",ROUND('[1]Source'!J47,10))</f>
        <v>-</v>
      </c>
      <c r="G207" s="10">
        <f>IF('[1]Source'!AH47=0,"-",ROUND('[1]Source'!AH47,2))</f>
        <v>48.59</v>
      </c>
      <c r="H207" s="10">
        <f>IF('[1]Source'!AI47=0,"-",ROUND('[1]Source'!AI47,2))</f>
        <v>0.79</v>
      </c>
      <c r="I207" s="10">
        <f>IF('[1]Source'!AC47=0,"",ROUND('[1]Source'!AC47,2))</f>
        <v>5752.04</v>
      </c>
      <c r="J207" s="10">
        <f>IF('[1]Source'!AD47=0,"-",ROUND('[1]Source'!AD47,2))</f>
        <v>67.17</v>
      </c>
      <c r="K207" s="10">
        <f>IF('[1]Source'!U47=0,"-",ROUND('[1]Source'!U47,2))</f>
        <v>29.64</v>
      </c>
      <c r="L207" s="10">
        <f>IF('[1]Source'!V47=0,"-",ROUND('[1]Source'!V47,2))</f>
        <v>0.48</v>
      </c>
      <c r="M207" s="10">
        <f>IF('[1]Source'!P47=0,"",ROUND('[1]Source'!P47,2))</f>
        <v>3508.74</v>
      </c>
      <c r="N207" s="10">
        <f>IF('[1]Source'!Q47=0,"-",ROUND('[1]Source'!Q47,2))</f>
        <v>40.97</v>
      </c>
    </row>
    <row r="208" spans="1:14" ht="96">
      <c r="A208" s="11"/>
      <c r="B208" s="12" t="str">
        <f>'[1]SmtRes'!I132</f>
        <v>1-3.0-73</v>
      </c>
      <c r="C208" s="12" t="str">
        <f>'[1]SmtRes'!K132</f>
        <v>Затраты труда рабочих-строителей (средний разряд 3.0)</v>
      </c>
      <c r="D208" s="12" t="str">
        <f>'[1]SmtRes'!O132</f>
        <v>чел.ч</v>
      </c>
      <c r="E208" s="11">
        <f>'[1]SmtRes'!Y132*'[1]Source'!I47</f>
        <v>29.6399</v>
      </c>
      <c r="F208" s="11">
        <f>'[1]SmtRes'!Y132</f>
        <v>48.59</v>
      </c>
      <c r="G208" s="11"/>
      <c r="H208" s="11"/>
      <c r="I208" s="11">
        <f>IF('[1]SmtRes'!AA132=0,"",ROUND('[1]SmtRes'!AA132,2))</f>
      </c>
      <c r="J208" s="11">
        <f>IF('[1]SmtRes'!AB132=0,"",ROUND('[1]SmtRes'!AB132,2))</f>
      </c>
      <c r="K208" s="11"/>
      <c r="L208" s="11"/>
      <c r="M208" s="11">
        <f>IF('[1]SmtRes'!AA132=0,"",ROUND('[1]SmtRes'!AA132*'[1]Source'!I47*'[1]SmtRes'!Y132,2))</f>
      </c>
      <c r="N208" s="11">
        <f>IF('[1]SmtRes'!AB132=0,"",ROUND('[1]SmtRes'!AB132*'[1]Source'!I47*'[1]SmtRes'!Y132,2))</f>
      </c>
    </row>
    <row r="209" spans="1:14" ht="48">
      <c r="A209" s="11"/>
      <c r="B209" s="12" t="str">
        <f>'[1]SmtRes'!I133</f>
        <v>2</v>
      </c>
      <c r="C209" s="12" t="str">
        <f>'[1]SmtRes'!K133</f>
        <v>Затраты труда машинистов</v>
      </c>
      <c r="D209" s="12" t="str">
        <f>'[1]SmtRes'!O133</f>
        <v>чел.час</v>
      </c>
      <c r="E209" s="11">
        <f>'[1]SmtRes'!Y133*'[1]Source'!I47</f>
        <v>0.4819</v>
      </c>
      <c r="F209" s="11">
        <f>'[1]SmtRes'!Y133</f>
        <v>0.79</v>
      </c>
      <c r="G209" s="11"/>
      <c r="H209" s="11"/>
      <c r="I209" s="11">
        <f>IF('[1]SmtRes'!AA133=0,"",ROUND('[1]SmtRes'!AA133,2))</f>
      </c>
      <c r="J209" s="11">
        <f>IF('[1]SmtRes'!AB133=0,"",ROUND('[1]SmtRes'!AB133,2))</f>
      </c>
      <c r="K209" s="11"/>
      <c r="L209" s="11"/>
      <c r="M209" s="11">
        <f>IF('[1]SmtRes'!AA133=0,"",ROUND('[1]SmtRes'!AA133*'[1]Source'!I47*'[1]SmtRes'!Y133,2))</f>
      </c>
      <c r="N209" s="11">
        <f>IF('[1]SmtRes'!AB133=0,"",ROUND('[1]SmtRes'!AB133*'[1]Source'!I47*'[1]SmtRes'!Y133,2))</f>
      </c>
    </row>
    <row r="210" spans="1:14" ht="12.75">
      <c r="A210" s="40" t="s">
        <v>28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</row>
    <row r="211" spans="1:14" ht="192">
      <c r="A211" s="15"/>
      <c r="B211" s="16" t="str">
        <f>'[1]SmtRes'!I134</f>
        <v>020129</v>
      </c>
      <c r="C211" s="16" t="str">
        <f>'[1]SmtRes'!K134</f>
        <v>Краны башенные при работе на других видах строительства (кроме монтажа технологического оборудования) 8 т</v>
      </c>
      <c r="D211" s="16" t="str">
        <f>'[1]SmtRes'!O134</f>
        <v>маш.ч</v>
      </c>
      <c r="E211" s="15">
        <f>'[1]SmtRes'!Y134*'[1]Source'!I47</f>
        <v>0.2013</v>
      </c>
      <c r="F211" s="15">
        <f>'[1]SmtRes'!Y134</f>
        <v>0.33</v>
      </c>
      <c r="G211" s="15"/>
      <c r="H211" s="15"/>
      <c r="I211" s="15">
        <f>IF('[1]SmtRes'!AA134=0,"",ROUND('[1]SmtRes'!AA134,2))</f>
      </c>
      <c r="J211" s="15">
        <f>IF('[1]SmtRes'!AB134=0,"",ROUND('[1]SmtRes'!AB134,2))</f>
        <v>118.84</v>
      </c>
      <c r="K211" s="15"/>
      <c r="L211" s="15"/>
      <c r="M211" s="15">
        <f>IF('[1]SmtRes'!AA134=0,"",ROUND('[1]SmtRes'!AA134*'[1]Source'!I47*'[1]SmtRes'!Y134,2))</f>
      </c>
      <c r="N211" s="15">
        <f>IF('[1]SmtRes'!AB134=0,"",ROUND('[1]SmtRes'!AB134*'[1]Source'!I47*'[1]SmtRes'!Y134,2))</f>
        <v>23.92</v>
      </c>
    </row>
    <row r="212" spans="1:14" ht="96">
      <c r="A212" s="15"/>
      <c r="B212" s="16" t="str">
        <f>'[1]SmtRes'!I135</f>
        <v>400001</v>
      </c>
      <c r="C212" s="16" t="str">
        <f>'[1]SmtRes'!K135</f>
        <v>Автомобили бортовые грузоподъемностью до 5 т</v>
      </c>
      <c r="D212" s="16" t="str">
        <f>'[1]SmtRes'!O135</f>
        <v>маш.-ч</v>
      </c>
      <c r="E212" s="15">
        <f>'[1]SmtRes'!Y135*'[1]Source'!I47</f>
        <v>0.2806</v>
      </c>
      <c r="F212" s="15">
        <f>'[1]SmtRes'!Y135</f>
        <v>0.46</v>
      </c>
      <c r="G212" s="15"/>
      <c r="H212" s="15"/>
      <c r="I212" s="15">
        <f>IF('[1]SmtRes'!AA135=0,"",ROUND('[1]SmtRes'!AA135,2))</f>
      </c>
      <c r="J212" s="15">
        <f>IF('[1]SmtRes'!AB135=0,"",ROUND('[1]SmtRes'!AB135,2))</f>
        <v>60.77</v>
      </c>
      <c r="K212" s="15"/>
      <c r="L212" s="15"/>
      <c r="M212" s="15">
        <f>IF('[1]SmtRes'!AA135=0,"",ROUND('[1]SmtRes'!AA135*'[1]Source'!I47*'[1]SmtRes'!Y135,2))</f>
      </c>
      <c r="N212" s="15">
        <f>IF('[1]SmtRes'!AB135=0,"",ROUND('[1]SmtRes'!AB135*'[1]Source'!I47*'[1]SmtRes'!Y135,2))</f>
        <v>17.05</v>
      </c>
    </row>
    <row r="213" spans="1:14" ht="12.75">
      <c r="A213" s="40" t="s">
        <v>29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</row>
    <row r="214" spans="1:14" ht="36">
      <c r="A214" s="17"/>
      <c r="B214" s="18" t="str">
        <f>'[1]SmtRes'!I136</f>
        <v>101-0244</v>
      </c>
      <c r="C214" s="18" t="str">
        <f>'[1]SmtRes'!K136</f>
        <v>Замазка  оконная на олифе</v>
      </c>
      <c r="D214" s="18" t="str">
        <f>'[1]SmtRes'!O136</f>
        <v>т</v>
      </c>
      <c r="E214" s="17">
        <f>'[1]SmtRes'!Y136*'[1]Source'!I47</f>
        <v>0.04148</v>
      </c>
      <c r="F214" s="17">
        <f>'[1]SmtRes'!Y136</f>
        <v>0.068</v>
      </c>
      <c r="G214" s="17"/>
      <c r="H214" s="17"/>
      <c r="I214" s="17">
        <f>IF('[1]SmtRes'!AA136=0,"",ROUND('[1]SmtRes'!AA136,2))</f>
        <v>27087.31</v>
      </c>
      <c r="J214" s="17">
        <f>IF('[1]SmtRes'!AB136=0,"",ROUND('[1]SmtRes'!AB136,2))</f>
      </c>
      <c r="K214" s="17"/>
      <c r="L214" s="17"/>
      <c r="M214" s="17">
        <f>IF('[1]SmtRes'!AA136=0,"",ROUND('[1]SmtRes'!AA136*'[1]Source'!I47*'[1]SmtRes'!Y136,2))</f>
        <v>1123.58</v>
      </c>
      <c r="N214" s="17">
        <f>IF('[1]SmtRes'!AB136=0,"",ROUND('[1]SmtRes'!AB136*'[1]Source'!I47*'[1]SmtRes'!Y136,2))</f>
      </c>
    </row>
    <row r="215" spans="1:14" ht="60">
      <c r="A215" s="17"/>
      <c r="B215" s="18" t="str">
        <f>'[1]SmtRes'!I137</f>
        <v>101-0623</v>
      </c>
      <c r="C215" s="18" t="str">
        <f>'[1]SmtRes'!K137</f>
        <v>Мыло твердое хозяйственное 72%</v>
      </c>
      <c r="D215" s="18" t="str">
        <f>'[1]SmtRes'!O137</f>
        <v>шт.</v>
      </c>
      <c r="E215" s="17">
        <f>'[1]SmtRes'!Y137*'[1]Source'!I47</f>
        <v>0.61</v>
      </c>
      <c r="F215" s="17">
        <f>'[1]SmtRes'!Y137</f>
        <v>1</v>
      </c>
      <c r="G215" s="17"/>
      <c r="H215" s="17"/>
      <c r="I215" s="17">
        <f>IF('[1]SmtRes'!AA137=0,"",ROUND('[1]SmtRes'!AA137,2))</f>
        <v>1.88</v>
      </c>
      <c r="J215" s="17">
        <f>IF('[1]SmtRes'!AB137=0,"",ROUND('[1]SmtRes'!AB137,2))</f>
      </c>
      <c r="K215" s="17"/>
      <c r="L215" s="17"/>
      <c r="M215" s="17">
        <f>IF('[1]SmtRes'!AA137=0,"",ROUND('[1]SmtRes'!AA137*'[1]Source'!I47*'[1]SmtRes'!Y137,2))</f>
        <v>1.15</v>
      </c>
      <c r="N215" s="17">
        <f>IF('[1]SmtRes'!AB137=0,"",ROUND('[1]SmtRes'!AB137*'[1]Source'!I47*'[1]SmtRes'!Y137,2))</f>
      </c>
    </row>
    <row r="216" spans="1:14" ht="48">
      <c r="A216" s="17"/>
      <c r="B216" s="18" t="str">
        <f>'[1]SmtRes'!I138</f>
        <v>101-0627</v>
      </c>
      <c r="C216" s="18" t="str">
        <f>'[1]SmtRes'!K138</f>
        <v>Олифа комбинированная К-2</v>
      </c>
      <c r="D216" s="18" t="str">
        <f>'[1]SmtRes'!O138</f>
        <v>т</v>
      </c>
      <c r="E216" s="17">
        <f>'[1]SmtRes'!Y138*'[1]Source'!I47</f>
        <v>0.001342</v>
      </c>
      <c r="F216" s="17">
        <f>'[1]SmtRes'!Y138</f>
        <v>0.0022</v>
      </c>
      <c r="G216" s="17"/>
      <c r="H216" s="17"/>
      <c r="I216" s="17">
        <f>IF('[1]SmtRes'!AA138=0,"",ROUND('[1]SmtRes'!AA138,2))</f>
        <v>19863.46</v>
      </c>
      <c r="J216" s="17">
        <f>IF('[1]SmtRes'!AB138=0,"",ROUND('[1]SmtRes'!AB138,2))</f>
      </c>
      <c r="K216" s="17"/>
      <c r="L216" s="17"/>
      <c r="M216" s="17">
        <f>IF('[1]SmtRes'!AA138=0,"",ROUND('[1]SmtRes'!AA138*'[1]Source'!I47*'[1]SmtRes'!Y138,2))</f>
        <v>26.66</v>
      </c>
      <c r="N216" s="17">
        <f>IF('[1]SmtRes'!AB138=0,"",ROUND('[1]SmtRes'!AB138*'[1]Source'!I47*'[1]SmtRes'!Y138,2))</f>
      </c>
    </row>
    <row r="217" spans="1:14" ht="12.75">
      <c r="A217" s="17"/>
      <c r="B217" s="18" t="str">
        <f>'[1]SmtRes'!I139</f>
        <v>101-1757</v>
      </c>
      <c r="C217" s="18" t="str">
        <f>'[1]SmtRes'!K139</f>
        <v>Ветошь</v>
      </c>
      <c r="D217" s="18" t="str">
        <f>'[1]SmtRes'!O139</f>
        <v>кг</v>
      </c>
      <c r="E217" s="17">
        <f>'[1]SmtRes'!Y139*'[1]Source'!I47</f>
        <v>0.122</v>
      </c>
      <c r="F217" s="17">
        <f>'[1]SmtRes'!Y139</f>
        <v>0.2</v>
      </c>
      <c r="G217" s="17"/>
      <c r="H217" s="17"/>
      <c r="I217" s="17">
        <f>IF('[1]SmtRes'!AA139=0,"",ROUND('[1]SmtRes'!AA139,2))</f>
        <v>2</v>
      </c>
      <c r="J217" s="17">
        <f>IF('[1]SmtRes'!AB139=0,"",ROUND('[1]SmtRes'!AB139,2))</f>
      </c>
      <c r="K217" s="17"/>
      <c r="L217" s="17"/>
      <c r="M217" s="17">
        <f>IF('[1]SmtRes'!AA139=0,"",ROUND('[1]SmtRes'!AA139*'[1]Source'!I47*'[1]SmtRes'!Y139,2))</f>
        <v>0.24</v>
      </c>
      <c r="N217" s="17">
        <f>IF('[1]SmtRes'!AB139=0,"",ROUND('[1]SmtRes'!AB139*'[1]Source'!I47*'[1]SmtRes'!Y139,2))</f>
      </c>
    </row>
    <row r="218" spans="1:14" ht="24">
      <c r="A218" s="19"/>
      <c r="B218" s="20" t="str">
        <f>'[1]SmtRes'!I140</f>
        <v>101-9883</v>
      </c>
      <c r="C218" s="20" t="str">
        <f>'[1]SmtRes'!K140</f>
        <v>Стекло оконное</v>
      </c>
      <c r="D218" s="20" t="str">
        <f>'[1]SmtRes'!O140</f>
        <v>м2</v>
      </c>
      <c r="E218" s="19">
        <f>'[1]SmtRes'!Y140*'[1]Source'!I47</f>
        <v>95.16</v>
      </c>
      <c r="F218" s="19">
        <f>'[1]SmtRes'!Y140</f>
        <v>156</v>
      </c>
      <c r="G218" s="19"/>
      <c r="H218" s="19"/>
      <c r="I218" s="19">
        <f>IF('[1]SmtRes'!AA140=0,"",ROUND('[1]SmtRes'!AA140,2))</f>
        <v>24.77</v>
      </c>
      <c r="J218" s="19">
        <f>IF('[1]SmtRes'!AB140=0,"",ROUND('[1]SmtRes'!AB140,2))</f>
      </c>
      <c r="K218" s="19"/>
      <c r="L218" s="19"/>
      <c r="M218" s="19">
        <f>IF('[1]SmtRes'!AA140=0,"",ROUND('[1]SmtRes'!AA140*'[1]Source'!I47*'[1]SmtRes'!Y140,2))</f>
        <v>2357.11</v>
      </c>
      <c r="N218" s="19">
        <f>IF('[1]SmtRes'!AB140=0,"",ROUND('[1]SmtRes'!AB140*'[1]Source'!I47*'[1]SmtRes'!Y140,2))</f>
      </c>
    </row>
    <row r="219" spans="1:14" ht="114.75">
      <c r="A219" s="8" t="str">
        <f>'[1]Source'!E48</f>
        <v>21</v>
      </c>
      <c r="B219" s="9" t="str">
        <f>'[1]Source'!F48</f>
        <v>15-04-025-3</v>
      </c>
      <c r="C219" s="9" t="str">
        <f>'[1]Source'!G48</f>
        <v>Улучшенная окраска масляными составами по дереву полов</v>
      </c>
      <c r="D219" s="9" t="str">
        <f>'[1]Source'!H48</f>
        <v>100 м2</v>
      </c>
      <c r="E219" s="10">
        <f>ROUND('[1]Source'!I48,10)</f>
        <v>1.64</v>
      </c>
      <c r="F219" s="10" t="str">
        <f>IF('[1]Source'!J48=0,"-",ROUND('[1]Source'!J48,10))</f>
        <v>-</v>
      </c>
      <c r="G219" s="10">
        <f>IF('[1]Source'!AH48=0,"-",ROUND('[1]Source'!AH48,2))</f>
        <v>51.37</v>
      </c>
      <c r="H219" s="10">
        <f>IF('[1]Source'!AI48=0,"-",ROUND('[1]Source'!AI48,2))</f>
        <v>0.13</v>
      </c>
      <c r="I219" s="10">
        <f>IF('[1]Source'!AC48=0,"",ROUND('[1]Source'!AC48,2))</f>
        <v>1332.07</v>
      </c>
      <c r="J219" s="10">
        <f>IF('[1]Source'!AD48=0,"-",ROUND('[1]Source'!AD48,2))</f>
        <v>6.95</v>
      </c>
      <c r="K219" s="10">
        <f>IF('[1]Source'!U48=0,"-",ROUND('[1]Source'!U48,2))</f>
        <v>84.25</v>
      </c>
      <c r="L219" s="10">
        <f>IF('[1]Source'!V48=0,"-",ROUND('[1]Source'!V48,2))</f>
        <v>0.21</v>
      </c>
      <c r="M219" s="10">
        <f>IF('[1]Source'!P48=0,"",ROUND('[1]Source'!P48,2))</f>
        <v>2184.59</v>
      </c>
      <c r="N219" s="10">
        <f>IF('[1]Source'!Q48=0,"-",ROUND('[1]Source'!Q48,2))</f>
        <v>11.4</v>
      </c>
    </row>
    <row r="220" spans="1:14" ht="96">
      <c r="A220" s="11"/>
      <c r="B220" s="12" t="str">
        <f>'[1]SmtRes'!I141</f>
        <v>1-3.5-73</v>
      </c>
      <c r="C220" s="12" t="str">
        <f>'[1]SmtRes'!K141</f>
        <v>Затраты труда рабочих-строителей (средний разряд 3.5)</v>
      </c>
      <c r="D220" s="12" t="str">
        <f>'[1]SmtRes'!O141</f>
        <v>чел.ч</v>
      </c>
      <c r="E220" s="11">
        <f>'[1]SmtRes'!Y141*'[1]Source'!I48</f>
        <v>84.2468</v>
      </c>
      <c r="F220" s="11">
        <f>'[1]SmtRes'!Y141</f>
        <v>51.37</v>
      </c>
      <c r="G220" s="11"/>
      <c r="H220" s="11"/>
      <c r="I220" s="11">
        <f>IF('[1]SmtRes'!AA141=0,"",ROUND('[1]SmtRes'!AA141,2))</f>
      </c>
      <c r="J220" s="11">
        <f>IF('[1]SmtRes'!AB141=0,"",ROUND('[1]SmtRes'!AB141,2))</f>
      </c>
      <c r="K220" s="11"/>
      <c r="L220" s="11"/>
      <c r="M220" s="11">
        <f>IF('[1]SmtRes'!AA141=0,"",ROUND('[1]SmtRes'!AA141*'[1]Source'!I48*'[1]SmtRes'!Y141,2))</f>
      </c>
      <c r="N220" s="11">
        <f>IF('[1]SmtRes'!AB141=0,"",ROUND('[1]SmtRes'!AB141*'[1]Source'!I48*'[1]SmtRes'!Y141,2))</f>
      </c>
    </row>
    <row r="221" spans="1:14" ht="48">
      <c r="A221" s="11"/>
      <c r="B221" s="12" t="str">
        <f>'[1]SmtRes'!I142</f>
        <v>2</v>
      </c>
      <c r="C221" s="12" t="str">
        <f>'[1]SmtRes'!K142</f>
        <v>Затраты труда машинистов</v>
      </c>
      <c r="D221" s="12" t="str">
        <f>'[1]SmtRes'!O142</f>
        <v>чел.час</v>
      </c>
      <c r="E221" s="11">
        <f>'[1]SmtRes'!Y142*'[1]Source'!I48</f>
        <v>0.2132</v>
      </c>
      <c r="F221" s="11">
        <f>'[1]SmtRes'!Y142</f>
        <v>0.13</v>
      </c>
      <c r="G221" s="11"/>
      <c r="H221" s="11"/>
      <c r="I221" s="11">
        <f>IF('[1]SmtRes'!AA142=0,"",ROUND('[1]SmtRes'!AA142,2))</f>
      </c>
      <c r="J221" s="11">
        <f>IF('[1]SmtRes'!AB142=0,"",ROUND('[1]SmtRes'!AB142,2))</f>
      </c>
      <c r="K221" s="11"/>
      <c r="L221" s="11"/>
      <c r="M221" s="11">
        <f>IF('[1]SmtRes'!AA142=0,"",ROUND('[1]SmtRes'!AA142*'[1]Source'!I48*'[1]SmtRes'!Y142,2))</f>
      </c>
      <c r="N221" s="11">
        <f>IF('[1]SmtRes'!AB142=0,"",ROUND('[1]SmtRes'!AB142*'[1]Source'!I48*'[1]SmtRes'!Y142,2))</f>
      </c>
    </row>
    <row r="222" spans="1:14" ht="12.75">
      <c r="A222" s="40" t="s">
        <v>28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</row>
    <row r="223" spans="1:14" ht="84">
      <c r="A223" s="15"/>
      <c r="B223" s="16" t="str">
        <f>'[1]SmtRes'!I143</f>
        <v>031121</v>
      </c>
      <c r="C223" s="16" t="str">
        <f>'[1]SmtRes'!K143</f>
        <v>Подъемники мачтовые строительные 0.5 т</v>
      </c>
      <c r="D223" s="16" t="str">
        <f>'[1]SmtRes'!O143</f>
        <v>маш.-ч</v>
      </c>
      <c r="E223" s="15">
        <f>'[1]SmtRes'!Y143*'[1]Source'!I48</f>
        <v>0.032799999999999996</v>
      </c>
      <c r="F223" s="15">
        <f>'[1]SmtRes'!Y143</f>
        <v>0.02</v>
      </c>
      <c r="G223" s="15"/>
      <c r="H223" s="15"/>
      <c r="I223" s="15">
        <f>IF('[1]SmtRes'!AA143=0,"",ROUND('[1]SmtRes'!AA143,2))</f>
      </c>
      <c r="J223" s="15">
        <f>IF('[1]SmtRes'!AB143=0,"",ROUND('[1]SmtRes'!AB143,2))</f>
        <v>13.25</v>
      </c>
      <c r="K223" s="15"/>
      <c r="L223" s="15"/>
      <c r="M223" s="15">
        <f>IF('[1]SmtRes'!AA143=0,"",ROUND('[1]SmtRes'!AA143*'[1]Source'!I48*'[1]SmtRes'!Y143,2))</f>
      </c>
      <c r="N223" s="15">
        <f>IF('[1]SmtRes'!AB143=0,"",ROUND('[1]SmtRes'!AB143*'[1]Source'!I48*'[1]SmtRes'!Y143,2))</f>
        <v>0.43</v>
      </c>
    </row>
    <row r="224" spans="1:14" ht="96">
      <c r="A224" s="15"/>
      <c r="B224" s="16" t="str">
        <f>'[1]SmtRes'!I144</f>
        <v>400001</v>
      </c>
      <c r="C224" s="16" t="str">
        <f>'[1]SmtRes'!K144</f>
        <v>Автомобили бортовые грузоподъемностью до 5 т</v>
      </c>
      <c r="D224" s="16" t="str">
        <f>'[1]SmtRes'!O144</f>
        <v>маш.-ч</v>
      </c>
      <c r="E224" s="15">
        <f>'[1]SmtRes'!Y144*'[1]Source'!I48</f>
        <v>0.18039999999999998</v>
      </c>
      <c r="F224" s="15">
        <f>'[1]SmtRes'!Y144</f>
        <v>0.11</v>
      </c>
      <c r="G224" s="15"/>
      <c r="H224" s="15"/>
      <c r="I224" s="15">
        <f>IF('[1]SmtRes'!AA144=0,"",ROUND('[1]SmtRes'!AA144,2))</f>
      </c>
      <c r="J224" s="15">
        <f>IF('[1]SmtRes'!AB144=0,"",ROUND('[1]SmtRes'!AB144,2))</f>
        <v>60.77</v>
      </c>
      <c r="K224" s="15"/>
      <c r="L224" s="15"/>
      <c r="M224" s="15">
        <f>IF('[1]SmtRes'!AA144=0,"",ROUND('[1]SmtRes'!AA144*'[1]Source'!I48*'[1]SmtRes'!Y144,2))</f>
      </c>
      <c r="N224" s="15">
        <f>IF('[1]SmtRes'!AB144=0,"",ROUND('[1]SmtRes'!AB144*'[1]Source'!I48*'[1]SmtRes'!Y144,2))</f>
        <v>10.96</v>
      </c>
    </row>
    <row r="225" spans="1:14" ht="12.75">
      <c r="A225" s="40" t="s">
        <v>29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</row>
    <row r="226" spans="1:14" ht="180">
      <c r="A226" s="17"/>
      <c r="B226" s="18" t="str">
        <f>'[1]SmtRes'!I145</f>
        <v>101-0435</v>
      </c>
      <c r="C226" s="18" t="str">
        <f>'[1]SmtRes'!K145</f>
        <v>Краски цветные, готовые к применению для внутренних работ МА-22  бежевая, голубая, светло-серая</v>
      </c>
      <c r="D226" s="18" t="str">
        <f>'[1]SmtRes'!O145</f>
        <v>т</v>
      </c>
      <c r="E226" s="17">
        <f>'[1]SmtRes'!Y145*'[1]Source'!I48</f>
        <v>0.041</v>
      </c>
      <c r="F226" s="17">
        <f>'[1]SmtRes'!Y145</f>
        <v>0.025</v>
      </c>
      <c r="G226" s="17"/>
      <c r="H226" s="17"/>
      <c r="I226" s="17">
        <f>IF('[1]SmtRes'!AA145=0,"",ROUND('[1]SmtRes'!AA145,2))</f>
        <v>19373.21</v>
      </c>
      <c r="J226" s="17">
        <f>IF('[1]SmtRes'!AB145=0,"",ROUND('[1]SmtRes'!AB145,2))</f>
      </c>
      <c r="K226" s="17"/>
      <c r="L226" s="17"/>
      <c r="M226" s="17">
        <f>IF('[1]SmtRes'!AA145=0,"",ROUND('[1]SmtRes'!AA145*'[1]Source'!I48*'[1]SmtRes'!Y145,2))</f>
        <v>794.3</v>
      </c>
      <c r="N226" s="17">
        <f>IF('[1]SmtRes'!AB145=0,"",ROUND('[1]SmtRes'!AB145*'[1]Source'!I48*'[1]SmtRes'!Y145,2))</f>
      </c>
    </row>
    <row r="227" spans="1:14" ht="168">
      <c r="A227" s="17"/>
      <c r="B227" s="18" t="str">
        <f>'[1]SmtRes'!I146</f>
        <v>101-0639</v>
      </c>
      <c r="C227" s="18" t="str">
        <f>'[1]SmtRes'!K146</f>
        <v>Пемза шлаковая(щебень пористый из металлургического шлака), марка 600, фракция от 5 до 10 мм</v>
      </c>
      <c r="D227" s="18" t="str">
        <f>'[1]SmtRes'!O146</f>
        <v>м3</v>
      </c>
      <c r="E227" s="17">
        <f>'[1]SmtRes'!Y146*'[1]Source'!I48</f>
        <v>0.003935999999999999</v>
      </c>
      <c r="F227" s="17">
        <f>'[1]SmtRes'!Y146</f>
        <v>0.0024</v>
      </c>
      <c r="G227" s="17"/>
      <c r="H227" s="17"/>
      <c r="I227" s="17">
        <f>IF('[1]SmtRes'!AA146=0,"",ROUND('[1]SmtRes'!AA146,2))</f>
        <v>109.61</v>
      </c>
      <c r="J227" s="17">
        <f>IF('[1]SmtRes'!AB146=0,"",ROUND('[1]SmtRes'!AB146,2))</f>
      </c>
      <c r="K227" s="17"/>
      <c r="L227" s="17"/>
      <c r="M227" s="17">
        <f>IF('[1]SmtRes'!AA146=0,"",ROUND('[1]SmtRes'!AA146*'[1]Source'!I48*'[1]SmtRes'!Y146,2))</f>
        <v>0.43</v>
      </c>
      <c r="N227" s="17">
        <f>IF('[1]SmtRes'!AB146=0,"",ROUND('[1]SmtRes'!AB146*'[1]Source'!I48*'[1]SmtRes'!Y146,2))</f>
      </c>
    </row>
    <row r="228" spans="1:14" ht="96">
      <c r="A228" s="17"/>
      <c r="B228" s="18" t="str">
        <f>'[1]SmtRes'!I147</f>
        <v>101-1596</v>
      </c>
      <c r="C228" s="18" t="str">
        <f>'[1]SmtRes'!K147</f>
        <v>Шкурка шлифовальная двухслойная с зернистостью 40/25</v>
      </c>
      <c r="D228" s="18" t="str">
        <f>'[1]SmtRes'!O147</f>
        <v>м2</v>
      </c>
      <c r="E228" s="17">
        <f>'[1]SmtRes'!Y147*'[1]Source'!I48</f>
        <v>0.0013775999999999999</v>
      </c>
      <c r="F228" s="17">
        <f>'[1]SmtRes'!Y147</f>
        <v>0.00084</v>
      </c>
      <c r="G228" s="17"/>
      <c r="H228" s="17"/>
      <c r="I228" s="17">
        <f>IF('[1]SmtRes'!AA147=0,"",ROUND('[1]SmtRes'!AA147,2))</f>
        <v>44.7</v>
      </c>
      <c r="J228" s="17">
        <f>IF('[1]SmtRes'!AB147=0,"",ROUND('[1]SmtRes'!AB147,2))</f>
      </c>
      <c r="K228" s="17"/>
      <c r="L228" s="17"/>
      <c r="M228" s="17">
        <f>IF('[1]SmtRes'!AA147=0,"",ROUND('[1]SmtRes'!AA147*'[1]Source'!I48*'[1]SmtRes'!Y147,2))</f>
        <v>0.06</v>
      </c>
      <c r="N228" s="17">
        <f>IF('[1]SmtRes'!AB147=0,"",ROUND('[1]SmtRes'!AB147*'[1]Source'!I48*'[1]SmtRes'!Y147,2))</f>
      </c>
    </row>
    <row r="229" spans="1:14" ht="48">
      <c r="A229" s="17"/>
      <c r="B229" s="18" t="str">
        <f>'[1]SmtRes'!I148</f>
        <v>101-1667</v>
      </c>
      <c r="C229" s="18" t="str">
        <f>'[1]SmtRes'!K148</f>
        <v>Шпатлевка масляно-клеевая</v>
      </c>
      <c r="D229" s="18" t="str">
        <f>'[1]SmtRes'!O148</f>
        <v>т</v>
      </c>
      <c r="E229" s="17">
        <f>'[1]SmtRes'!Y148*'[1]Source'!I48</f>
        <v>0.08856</v>
      </c>
      <c r="F229" s="17">
        <f>'[1]SmtRes'!Y148</f>
        <v>0.054</v>
      </c>
      <c r="G229" s="17"/>
      <c r="H229" s="17"/>
      <c r="I229" s="17">
        <f>IF('[1]SmtRes'!AA148=0,"",ROUND('[1]SmtRes'!AA148,2))</f>
        <v>12387.32</v>
      </c>
      <c r="J229" s="17">
        <f>IF('[1]SmtRes'!AB148=0,"",ROUND('[1]SmtRes'!AB148,2))</f>
      </c>
      <c r="K229" s="17"/>
      <c r="L229" s="17"/>
      <c r="M229" s="17">
        <f>IF('[1]SmtRes'!AA148=0,"",ROUND('[1]SmtRes'!AA148*'[1]Source'!I48*'[1]SmtRes'!Y148,2))</f>
        <v>1097.02</v>
      </c>
      <c r="N229" s="17">
        <f>IF('[1]SmtRes'!AB148=0,"",ROUND('[1]SmtRes'!AB148*'[1]Source'!I48*'[1]SmtRes'!Y148,2))</f>
      </c>
    </row>
    <row r="230" spans="1:14" ht="12.75">
      <c r="A230" s="17"/>
      <c r="B230" s="18" t="str">
        <f>'[1]SmtRes'!I149</f>
        <v>101-1757</v>
      </c>
      <c r="C230" s="18" t="str">
        <f>'[1]SmtRes'!K149</f>
        <v>Ветошь</v>
      </c>
      <c r="D230" s="18" t="str">
        <f>'[1]SmtRes'!O149</f>
        <v>кг</v>
      </c>
      <c r="E230" s="17">
        <f>'[1]SmtRes'!Y149*'[1]Source'!I48</f>
        <v>0.5084</v>
      </c>
      <c r="F230" s="17">
        <f>'[1]SmtRes'!Y149</f>
        <v>0.31</v>
      </c>
      <c r="G230" s="17"/>
      <c r="H230" s="17"/>
      <c r="I230" s="17">
        <f>IF('[1]SmtRes'!AA149=0,"",ROUND('[1]SmtRes'!AA149,2))</f>
        <v>2</v>
      </c>
      <c r="J230" s="17">
        <f>IF('[1]SmtRes'!AB149=0,"",ROUND('[1]SmtRes'!AB149,2))</f>
      </c>
      <c r="K230" s="17"/>
      <c r="L230" s="17"/>
      <c r="M230" s="17">
        <f>IF('[1]SmtRes'!AA149=0,"",ROUND('[1]SmtRes'!AA149*'[1]Source'!I48*'[1]SmtRes'!Y149,2))</f>
        <v>1.02</v>
      </c>
      <c r="N230" s="17">
        <f>IF('[1]SmtRes'!AB149=0,"",ROUND('[1]SmtRes'!AB149*'[1]Source'!I48*'[1]SmtRes'!Y149,2))</f>
      </c>
    </row>
    <row r="231" spans="1:14" ht="144">
      <c r="A231" s="19"/>
      <c r="B231" s="20" t="str">
        <f>'[1]SmtRes'!I150</f>
        <v>101-1824</v>
      </c>
      <c r="C231" s="20" t="str">
        <f>'[1]SmtRes'!K150</f>
        <v>Олифа  для улучшенной окраски(10% натуральной, 90% комбинированной)</v>
      </c>
      <c r="D231" s="20" t="str">
        <f>'[1]SmtRes'!O150</f>
        <v>т</v>
      </c>
      <c r="E231" s="19">
        <f>'[1]SmtRes'!Y150*'[1]Source'!I48</f>
        <v>0.019024</v>
      </c>
      <c r="F231" s="19">
        <f>'[1]SmtRes'!Y150</f>
        <v>0.0116</v>
      </c>
      <c r="G231" s="19"/>
      <c r="H231" s="19"/>
      <c r="I231" s="19">
        <f>IF('[1]SmtRes'!AA150=0,"",ROUND('[1]SmtRes'!AA150,2))</f>
        <v>15336.21</v>
      </c>
      <c r="J231" s="19">
        <f>IF('[1]SmtRes'!AB150=0,"",ROUND('[1]SmtRes'!AB150,2))</f>
      </c>
      <c r="K231" s="19"/>
      <c r="L231" s="19"/>
      <c r="M231" s="19">
        <f>IF('[1]SmtRes'!AA150=0,"",ROUND('[1]SmtRes'!AA150*'[1]Source'!I48*'[1]SmtRes'!Y150,2))</f>
        <v>291.76</v>
      </c>
      <c r="N231" s="19">
        <f>IF('[1]SmtRes'!AB150=0,"",ROUND('[1]SmtRes'!AB150*'[1]Source'!I48*'[1]SmtRes'!Y150,2))</f>
      </c>
    </row>
    <row r="232" spans="1:14" ht="153">
      <c r="A232" s="8" t="str">
        <f>'[1]Source'!E49</f>
        <v>22</v>
      </c>
      <c r="B232" s="9" t="str">
        <f>'[1]Source'!F49</f>
        <v>15-04-025-4</v>
      </c>
      <c r="C232" s="9" t="str">
        <f>'[1]Source'!G49</f>
        <v>Улучшенная окраска масляными составами по дереву заполнений проемов дверных</v>
      </c>
      <c r="D232" s="9" t="str">
        <f>'[1]Source'!H49</f>
        <v>100 м2</v>
      </c>
      <c r="E232" s="10">
        <f>ROUND('[1]Source'!I49,10)</f>
        <v>0.41</v>
      </c>
      <c r="F232" s="10" t="str">
        <f>IF('[1]Source'!J49=0,"-",ROUND('[1]Source'!J49,10))</f>
        <v>-</v>
      </c>
      <c r="G232" s="10">
        <f>IF('[1]Source'!AH49=0,"-",ROUND('[1]Source'!AH49,2))</f>
        <v>92.73</v>
      </c>
      <c r="H232" s="10">
        <f>IF('[1]Source'!AI49=0,"-",ROUND('[1]Source'!AI49,2))</f>
        <v>0.1</v>
      </c>
      <c r="I232" s="10">
        <f>IF('[1]Source'!AC49=0,"",ROUND('[1]Source'!AC49,2))</f>
        <v>1026.43</v>
      </c>
      <c r="J232" s="10">
        <f>IF('[1]Source'!AD49=0,"-",ROUND('[1]Source'!AD49,2))</f>
        <v>5.6</v>
      </c>
      <c r="K232" s="10">
        <f>IF('[1]Source'!U49=0,"-",ROUND('[1]Source'!U49,2))</f>
        <v>38.02</v>
      </c>
      <c r="L232" s="10">
        <f>IF('[1]Source'!V49=0,"-",ROUND('[1]Source'!V49,2))</f>
        <v>0.04</v>
      </c>
      <c r="M232" s="10">
        <f>IF('[1]Source'!P49=0,"",ROUND('[1]Source'!P49,2))</f>
        <v>420.84</v>
      </c>
      <c r="N232" s="10">
        <f>IF('[1]Source'!Q49=0,"-",ROUND('[1]Source'!Q49,2))</f>
        <v>2.3</v>
      </c>
    </row>
    <row r="233" spans="1:14" ht="96">
      <c r="A233" s="11"/>
      <c r="B233" s="12" t="str">
        <f>'[1]SmtRes'!I151</f>
        <v>1-3.5-73</v>
      </c>
      <c r="C233" s="12" t="str">
        <f>'[1]SmtRes'!K151</f>
        <v>Затраты труда рабочих-строителей (средний разряд 3.5)</v>
      </c>
      <c r="D233" s="12" t="str">
        <f>'[1]SmtRes'!O151</f>
        <v>чел.ч</v>
      </c>
      <c r="E233" s="11">
        <f>'[1]SmtRes'!Y151*'[1]Source'!I49</f>
        <v>38.0193</v>
      </c>
      <c r="F233" s="11">
        <f>'[1]SmtRes'!Y151</f>
        <v>92.73</v>
      </c>
      <c r="G233" s="11"/>
      <c r="H233" s="11"/>
      <c r="I233" s="11">
        <f>IF('[1]SmtRes'!AA151=0,"",ROUND('[1]SmtRes'!AA151,2))</f>
      </c>
      <c r="J233" s="11">
        <f>IF('[1]SmtRes'!AB151=0,"",ROUND('[1]SmtRes'!AB151,2))</f>
      </c>
      <c r="K233" s="11"/>
      <c r="L233" s="11"/>
      <c r="M233" s="11">
        <f>IF('[1]SmtRes'!AA151=0,"",ROUND('[1]SmtRes'!AA151*'[1]Source'!I49*'[1]SmtRes'!Y151,2))</f>
      </c>
      <c r="N233" s="11">
        <f>IF('[1]SmtRes'!AB151=0,"",ROUND('[1]SmtRes'!AB151*'[1]Source'!I49*'[1]SmtRes'!Y151,2))</f>
      </c>
    </row>
    <row r="234" spans="1:14" ht="48">
      <c r="A234" s="11"/>
      <c r="B234" s="12" t="str">
        <f>'[1]SmtRes'!I152</f>
        <v>2</v>
      </c>
      <c r="C234" s="12" t="str">
        <f>'[1]SmtRes'!K152</f>
        <v>Затраты труда машинистов</v>
      </c>
      <c r="D234" s="12" t="str">
        <f>'[1]SmtRes'!O152</f>
        <v>чел.час</v>
      </c>
      <c r="E234" s="11">
        <f>'[1]SmtRes'!Y152*'[1]Source'!I49</f>
        <v>0.041</v>
      </c>
      <c r="F234" s="11">
        <f>'[1]SmtRes'!Y152</f>
        <v>0.1</v>
      </c>
      <c r="G234" s="11"/>
      <c r="H234" s="11"/>
      <c r="I234" s="11">
        <f>IF('[1]SmtRes'!AA152=0,"",ROUND('[1]SmtRes'!AA152,2))</f>
      </c>
      <c r="J234" s="11">
        <f>IF('[1]SmtRes'!AB152=0,"",ROUND('[1]SmtRes'!AB152,2))</f>
      </c>
      <c r="K234" s="11"/>
      <c r="L234" s="11"/>
      <c r="M234" s="11">
        <f>IF('[1]SmtRes'!AA152=0,"",ROUND('[1]SmtRes'!AA152*'[1]Source'!I49*'[1]SmtRes'!Y152,2))</f>
      </c>
      <c r="N234" s="11">
        <f>IF('[1]SmtRes'!AB152=0,"",ROUND('[1]SmtRes'!AB152*'[1]Source'!I49*'[1]SmtRes'!Y152,2))</f>
      </c>
    </row>
    <row r="235" spans="1:14" ht="12.75">
      <c r="A235" s="40" t="s">
        <v>28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</row>
    <row r="236" spans="1:14" ht="84">
      <c r="A236" s="15"/>
      <c r="B236" s="16" t="str">
        <f>'[1]SmtRes'!I153</f>
        <v>031121</v>
      </c>
      <c r="C236" s="16" t="str">
        <f>'[1]SmtRes'!K153</f>
        <v>Подъемники мачтовые строительные 0.5 т</v>
      </c>
      <c r="D236" s="16" t="str">
        <f>'[1]SmtRes'!O153</f>
        <v>маш.-ч</v>
      </c>
      <c r="E236" s="15">
        <f>'[1]SmtRes'!Y153*'[1]Source'!I49</f>
        <v>0.0040999999999999995</v>
      </c>
      <c r="F236" s="15">
        <f>'[1]SmtRes'!Y153</f>
        <v>0.01</v>
      </c>
      <c r="G236" s="15"/>
      <c r="H236" s="15"/>
      <c r="I236" s="15">
        <f>IF('[1]SmtRes'!AA153=0,"",ROUND('[1]SmtRes'!AA153,2))</f>
      </c>
      <c r="J236" s="15">
        <f>IF('[1]SmtRes'!AB153=0,"",ROUND('[1]SmtRes'!AB153,2))</f>
        <v>13.25</v>
      </c>
      <c r="K236" s="15"/>
      <c r="L236" s="15"/>
      <c r="M236" s="15">
        <f>IF('[1]SmtRes'!AA153=0,"",ROUND('[1]SmtRes'!AA153*'[1]Source'!I49*'[1]SmtRes'!Y153,2))</f>
      </c>
      <c r="N236" s="15">
        <f>IF('[1]SmtRes'!AB153=0,"",ROUND('[1]SmtRes'!AB153*'[1]Source'!I49*'[1]SmtRes'!Y153,2))</f>
        <v>0.05</v>
      </c>
    </row>
    <row r="237" spans="1:14" ht="96">
      <c r="A237" s="15"/>
      <c r="B237" s="16" t="str">
        <f>'[1]SmtRes'!I154</f>
        <v>400001</v>
      </c>
      <c r="C237" s="16" t="str">
        <f>'[1]SmtRes'!K154</f>
        <v>Автомобили бортовые грузоподъемностью до 5 т</v>
      </c>
      <c r="D237" s="16" t="str">
        <f>'[1]SmtRes'!O154</f>
        <v>маш.-ч</v>
      </c>
      <c r="E237" s="15">
        <f>'[1]SmtRes'!Y154*'[1]Source'!I49</f>
        <v>0.036899999999999995</v>
      </c>
      <c r="F237" s="15">
        <f>'[1]SmtRes'!Y154</f>
        <v>0.09</v>
      </c>
      <c r="G237" s="15"/>
      <c r="H237" s="15"/>
      <c r="I237" s="15">
        <f>IF('[1]SmtRes'!AA154=0,"",ROUND('[1]SmtRes'!AA154,2))</f>
      </c>
      <c r="J237" s="15">
        <f>IF('[1]SmtRes'!AB154=0,"",ROUND('[1]SmtRes'!AB154,2))</f>
        <v>60.77</v>
      </c>
      <c r="K237" s="15"/>
      <c r="L237" s="15"/>
      <c r="M237" s="15">
        <f>IF('[1]SmtRes'!AA154=0,"",ROUND('[1]SmtRes'!AA154*'[1]Source'!I49*'[1]SmtRes'!Y154,2))</f>
      </c>
      <c r="N237" s="15">
        <f>IF('[1]SmtRes'!AB154=0,"",ROUND('[1]SmtRes'!AB154*'[1]Source'!I49*'[1]SmtRes'!Y154,2))</f>
        <v>2.24</v>
      </c>
    </row>
    <row r="238" spans="1:14" ht="12.75">
      <c r="A238" s="40" t="s">
        <v>29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</row>
    <row r="239" spans="1:14" ht="180">
      <c r="A239" s="17"/>
      <c r="B239" s="18" t="str">
        <f>'[1]SmtRes'!I155</f>
        <v>101-0435</v>
      </c>
      <c r="C239" s="18" t="str">
        <f>'[1]SmtRes'!K155</f>
        <v>Краски цветные, готовые к применению для внутренних работ МА-22  бежевая, голубая, светло-серая</v>
      </c>
      <c r="D239" s="18" t="str">
        <f>'[1]SmtRes'!O155</f>
        <v>т</v>
      </c>
      <c r="E239" s="17">
        <f>'[1]SmtRes'!Y155*'[1]Source'!I49</f>
        <v>0.0101434</v>
      </c>
      <c r="F239" s="17">
        <f>'[1]SmtRes'!Y155</f>
        <v>0.02474</v>
      </c>
      <c r="G239" s="17"/>
      <c r="H239" s="17"/>
      <c r="I239" s="17">
        <f>IF('[1]SmtRes'!AA155=0,"",ROUND('[1]SmtRes'!AA155,2))</f>
        <v>19373.21</v>
      </c>
      <c r="J239" s="17">
        <f>IF('[1]SmtRes'!AB155=0,"",ROUND('[1]SmtRes'!AB155,2))</f>
      </c>
      <c r="K239" s="17"/>
      <c r="L239" s="17"/>
      <c r="M239" s="17">
        <f>IF('[1]SmtRes'!AA155=0,"",ROUND('[1]SmtRes'!AA155*'[1]Source'!I49*'[1]SmtRes'!Y155,2))</f>
        <v>196.51</v>
      </c>
      <c r="N239" s="17">
        <f>IF('[1]SmtRes'!AB155=0,"",ROUND('[1]SmtRes'!AB155*'[1]Source'!I49*'[1]SmtRes'!Y155,2))</f>
      </c>
    </row>
    <row r="240" spans="1:14" ht="168">
      <c r="A240" s="17"/>
      <c r="B240" s="18" t="str">
        <f>'[1]SmtRes'!I156</f>
        <v>101-0639</v>
      </c>
      <c r="C240" s="18" t="str">
        <f>'[1]SmtRes'!K156</f>
        <v>Пемза шлаковая(щебень пористый из металлургического шлака), марка 600, фракция от 5 до 10 мм</v>
      </c>
      <c r="D240" s="18" t="str">
        <f>'[1]SmtRes'!O156</f>
        <v>м3</v>
      </c>
      <c r="E240" s="17">
        <f>'[1]SmtRes'!Y156*'[1]Source'!I49</f>
        <v>0.0009839999999999998</v>
      </c>
      <c r="F240" s="17">
        <f>'[1]SmtRes'!Y156</f>
        <v>0.0024</v>
      </c>
      <c r="G240" s="17"/>
      <c r="H240" s="17"/>
      <c r="I240" s="17">
        <f>IF('[1]SmtRes'!AA156=0,"",ROUND('[1]SmtRes'!AA156,2))</f>
        <v>109.61</v>
      </c>
      <c r="J240" s="17">
        <f>IF('[1]SmtRes'!AB156=0,"",ROUND('[1]SmtRes'!AB156,2))</f>
      </c>
      <c r="K240" s="17"/>
      <c r="L240" s="17"/>
      <c r="M240" s="17">
        <f>IF('[1]SmtRes'!AA156=0,"",ROUND('[1]SmtRes'!AA156*'[1]Source'!I49*'[1]SmtRes'!Y156,2))</f>
        <v>0.11</v>
      </c>
      <c r="N240" s="17">
        <f>IF('[1]SmtRes'!AB156=0,"",ROUND('[1]SmtRes'!AB156*'[1]Source'!I49*'[1]SmtRes'!Y156,2))</f>
      </c>
    </row>
    <row r="241" spans="1:14" ht="96">
      <c r="A241" s="17"/>
      <c r="B241" s="18" t="str">
        <f>'[1]SmtRes'!I157</f>
        <v>101-1596</v>
      </c>
      <c r="C241" s="18" t="str">
        <f>'[1]SmtRes'!K157</f>
        <v>Шкурка шлифовальная двухслойная с зернистостью 40/25</v>
      </c>
      <c r="D241" s="18" t="str">
        <f>'[1]SmtRes'!O157</f>
        <v>м2</v>
      </c>
      <c r="E241" s="17">
        <f>'[1]SmtRes'!Y157*'[1]Source'!I49</f>
        <v>0.00034439999999999997</v>
      </c>
      <c r="F241" s="17">
        <f>'[1]SmtRes'!Y157</f>
        <v>0.00084</v>
      </c>
      <c r="G241" s="17"/>
      <c r="H241" s="17"/>
      <c r="I241" s="17">
        <f>IF('[1]SmtRes'!AA157=0,"",ROUND('[1]SmtRes'!AA157,2))</f>
        <v>44.7</v>
      </c>
      <c r="J241" s="17">
        <f>IF('[1]SmtRes'!AB157=0,"",ROUND('[1]SmtRes'!AB157,2))</f>
      </c>
      <c r="K241" s="17"/>
      <c r="L241" s="17"/>
      <c r="M241" s="17">
        <f>IF('[1]SmtRes'!AA157=0,"",ROUND('[1]SmtRes'!AA157*'[1]Source'!I49*'[1]SmtRes'!Y157,2))</f>
        <v>0.02</v>
      </c>
      <c r="N241" s="17">
        <f>IF('[1]SmtRes'!AB157=0,"",ROUND('[1]SmtRes'!AB157*'[1]Source'!I49*'[1]SmtRes'!Y157,2))</f>
      </c>
    </row>
    <row r="242" spans="1:14" ht="48">
      <c r="A242" s="17"/>
      <c r="B242" s="18" t="str">
        <f>'[1]SmtRes'!I158</f>
        <v>101-1667</v>
      </c>
      <c r="C242" s="18" t="str">
        <f>'[1]SmtRes'!K158</f>
        <v>Шпатлевка масляно-клеевая</v>
      </c>
      <c r="D242" s="18" t="str">
        <f>'[1]SmtRes'!O158</f>
        <v>т</v>
      </c>
      <c r="E242" s="17">
        <f>'[1]SmtRes'!Y158*'[1]Source'!I49</f>
        <v>0.01681</v>
      </c>
      <c r="F242" s="17">
        <f>'[1]SmtRes'!Y158</f>
        <v>0.041</v>
      </c>
      <c r="G242" s="17"/>
      <c r="H242" s="17"/>
      <c r="I242" s="17">
        <f>IF('[1]SmtRes'!AA158=0,"",ROUND('[1]SmtRes'!AA158,2))</f>
        <v>12387.32</v>
      </c>
      <c r="J242" s="17">
        <f>IF('[1]SmtRes'!AB158=0,"",ROUND('[1]SmtRes'!AB158,2))</f>
      </c>
      <c r="K242" s="17"/>
      <c r="L242" s="17"/>
      <c r="M242" s="17">
        <f>IF('[1]SmtRes'!AA158=0,"",ROUND('[1]SmtRes'!AA158*'[1]Source'!I49*'[1]SmtRes'!Y158,2))</f>
        <v>208.23</v>
      </c>
      <c r="N242" s="17">
        <f>IF('[1]SmtRes'!AB158=0,"",ROUND('[1]SmtRes'!AB158*'[1]Source'!I49*'[1]SmtRes'!Y158,2))</f>
      </c>
    </row>
    <row r="243" spans="1:14" ht="12.75">
      <c r="A243" s="17"/>
      <c r="B243" s="18" t="str">
        <f>'[1]SmtRes'!I159</f>
        <v>101-1757</v>
      </c>
      <c r="C243" s="18" t="str">
        <f>'[1]SmtRes'!K159</f>
        <v>Ветошь</v>
      </c>
      <c r="D243" s="18" t="str">
        <f>'[1]SmtRes'!O159</f>
        <v>кг</v>
      </c>
      <c r="E243" s="17">
        <f>'[1]SmtRes'!Y159*'[1]Source'!I49</f>
        <v>0.1271</v>
      </c>
      <c r="F243" s="17">
        <f>'[1]SmtRes'!Y159</f>
        <v>0.31</v>
      </c>
      <c r="G243" s="17"/>
      <c r="H243" s="17"/>
      <c r="I243" s="17">
        <f>IF('[1]SmtRes'!AA159=0,"",ROUND('[1]SmtRes'!AA159,2))</f>
        <v>2</v>
      </c>
      <c r="J243" s="17">
        <f>IF('[1]SmtRes'!AB159=0,"",ROUND('[1]SmtRes'!AB159,2))</f>
      </c>
      <c r="K243" s="17"/>
      <c r="L243" s="17"/>
      <c r="M243" s="17">
        <f>IF('[1]SmtRes'!AA159=0,"",ROUND('[1]SmtRes'!AA159*'[1]Source'!I49*'[1]SmtRes'!Y159,2))</f>
        <v>0.25</v>
      </c>
      <c r="N243" s="17">
        <f>IF('[1]SmtRes'!AB159=0,"",ROUND('[1]SmtRes'!AB159*'[1]Source'!I49*'[1]SmtRes'!Y159,2))</f>
      </c>
    </row>
    <row r="244" spans="1:14" ht="144">
      <c r="A244" s="19"/>
      <c r="B244" s="20" t="str">
        <f>'[1]SmtRes'!I160</f>
        <v>101-1824</v>
      </c>
      <c r="C244" s="20" t="str">
        <f>'[1]SmtRes'!K160</f>
        <v>Олифа  для улучшенной окраски(10% натуральной, 90% комбинированной)</v>
      </c>
      <c r="D244" s="20" t="str">
        <f>'[1]SmtRes'!O160</f>
        <v>т</v>
      </c>
      <c r="E244" s="19">
        <f>'[1]SmtRes'!Y160*'[1]Source'!I49</f>
        <v>0.0010249999999999999</v>
      </c>
      <c r="F244" s="19">
        <f>'[1]SmtRes'!Y160</f>
        <v>0.0025</v>
      </c>
      <c r="G244" s="19"/>
      <c r="H244" s="19"/>
      <c r="I244" s="19">
        <f>IF('[1]SmtRes'!AA160=0,"",ROUND('[1]SmtRes'!AA160,2))</f>
        <v>15336.21</v>
      </c>
      <c r="J244" s="19">
        <f>IF('[1]SmtRes'!AB160=0,"",ROUND('[1]SmtRes'!AB160,2))</f>
      </c>
      <c r="K244" s="19"/>
      <c r="L244" s="19"/>
      <c r="M244" s="19">
        <f>IF('[1]SmtRes'!AA160=0,"",ROUND('[1]SmtRes'!AA160*'[1]Source'!I49*'[1]SmtRes'!Y160,2))</f>
        <v>15.72</v>
      </c>
      <c r="N244" s="19">
        <f>IF('[1]SmtRes'!AB160=0,"",ROUND('[1]SmtRes'!AB160*'[1]Source'!I49*'[1]SmtRes'!Y160,2))</f>
      </c>
    </row>
    <row r="245" spans="1:14" ht="191.25">
      <c r="A245" s="8" t="str">
        <f>'[1]Source'!E50</f>
        <v>23</v>
      </c>
      <c r="B245" s="9" t="str">
        <f>'[1]Source'!F50</f>
        <v>62-32-2</v>
      </c>
      <c r="C245" s="9" t="str">
        <f>'[1]Source'!G50</f>
        <v>Окраска масляными составами ранее окрашенных поверхностей стальных и чугунных труб стальных за 2 раза</v>
      </c>
      <c r="D245" s="9" t="str">
        <f>'[1]Source'!H50</f>
        <v>100 м2</v>
      </c>
      <c r="E245" s="10">
        <f>ROUND('[1]Source'!I50,10)</f>
        <v>0.48</v>
      </c>
      <c r="F245" s="10" t="str">
        <f>IF('[1]Source'!J50=0,"-",ROUND('[1]Source'!J50,10))</f>
        <v>-</v>
      </c>
      <c r="G245" s="10">
        <f>IF('[1]Source'!AH50=0,"-",ROUND('[1]Source'!AH50,2))</f>
        <v>80.6</v>
      </c>
      <c r="H245" s="10">
        <f>IF('[1]Source'!AI50=0,"-",ROUND('[1]Source'!AI50,2))</f>
        <v>0.01</v>
      </c>
      <c r="I245" s="10">
        <f>IF('[1]Source'!AC50=0,"",ROUND('[1]Source'!AC50,2))</f>
        <v>198.34</v>
      </c>
      <c r="J245" s="10">
        <f>IF('[1]Source'!AD50=0,"-",ROUND('[1]Source'!AD50,2))</f>
        <v>0.61</v>
      </c>
      <c r="K245" s="10">
        <f>IF('[1]Source'!U50=0,"-",ROUND('[1]Source'!U50,2))</f>
        <v>38.69</v>
      </c>
      <c r="L245" s="10" t="str">
        <f>IF('[1]Source'!V50=0,"-",ROUND('[1]Source'!V50,2))</f>
        <v>-</v>
      </c>
      <c r="M245" s="10">
        <f>IF('[1]Source'!P50=0,"",ROUND('[1]Source'!P50,2))</f>
        <v>95.2</v>
      </c>
      <c r="N245" s="10">
        <f>IF('[1]Source'!Q50=0,"-",ROUND('[1]Source'!Q50,2))</f>
        <v>0.29</v>
      </c>
    </row>
    <row r="246" spans="1:14" ht="96">
      <c r="A246" s="11"/>
      <c r="B246" s="12" t="str">
        <f>'[1]SmtRes'!I161</f>
        <v>1-2.4-73</v>
      </c>
      <c r="C246" s="12" t="str">
        <f>'[1]SmtRes'!K161</f>
        <v>Затраты труда рабочих-строителей (средний разряд 2.4)</v>
      </c>
      <c r="D246" s="12" t="str">
        <f>'[1]SmtRes'!O161</f>
        <v>чел.ч</v>
      </c>
      <c r="E246" s="11">
        <f>'[1]SmtRes'!Y161*'[1]Source'!I50</f>
        <v>38.687999999999995</v>
      </c>
      <c r="F246" s="11">
        <f>'[1]SmtRes'!Y161</f>
        <v>80.6</v>
      </c>
      <c r="G246" s="11"/>
      <c r="H246" s="11"/>
      <c r="I246" s="11">
        <f>IF('[1]SmtRes'!AA161=0,"",ROUND('[1]SmtRes'!AA161,2))</f>
      </c>
      <c r="J246" s="11">
        <f>IF('[1]SmtRes'!AB161=0,"",ROUND('[1]SmtRes'!AB161,2))</f>
      </c>
      <c r="K246" s="11"/>
      <c r="L246" s="11"/>
      <c r="M246" s="11">
        <f>IF('[1]SmtRes'!AA161=0,"",ROUND('[1]SmtRes'!AA161*'[1]Source'!I50*'[1]SmtRes'!Y161,2))</f>
      </c>
      <c r="N246" s="11">
        <f>IF('[1]SmtRes'!AB161=0,"",ROUND('[1]SmtRes'!AB161*'[1]Source'!I50*'[1]SmtRes'!Y161,2))</f>
      </c>
    </row>
    <row r="247" spans="1:14" ht="48">
      <c r="A247" s="11"/>
      <c r="B247" s="12" t="str">
        <f>'[1]SmtRes'!I162</f>
        <v>2</v>
      </c>
      <c r="C247" s="12" t="str">
        <f>'[1]SmtRes'!K162</f>
        <v>Затраты труда машинистов</v>
      </c>
      <c r="D247" s="12" t="str">
        <f>'[1]SmtRes'!O162</f>
        <v>чел.час</v>
      </c>
      <c r="E247" s="11">
        <f>'[1]SmtRes'!Y162*'[1]Source'!I50</f>
        <v>0.0048</v>
      </c>
      <c r="F247" s="11">
        <f>'[1]SmtRes'!Y162</f>
        <v>0.01</v>
      </c>
      <c r="G247" s="11"/>
      <c r="H247" s="11"/>
      <c r="I247" s="11">
        <f>IF('[1]SmtRes'!AA162=0,"",ROUND('[1]SmtRes'!AA162,2))</f>
      </c>
      <c r="J247" s="11">
        <f>IF('[1]SmtRes'!AB162=0,"",ROUND('[1]SmtRes'!AB162,2))</f>
      </c>
      <c r="K247" s="11"/>
      <c r="L247" s="11"/>
      <c r="M247" s="11">
        <f>IF('[1]SmtRes'!AA162=0,"",ROUND('[1]SmtRes'!AA162*'[1]Source'!I50*'[1]SmtRes'!Y162,2))</f>
      </c>
      <c r="N247" s="11">
        <f>IF('[1]SmtRes'!AB162=0,"",ROUND('[1]SmtRes'!AB162*'[1]Source'!I50*'[1]SmtRes'!Y162,2))</f>
      </c>
    </row>
    <row r="248" spans="1:14" ht="12.75">
      <c r="A248" s="40" t="s">
        <v>28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</row>
    <row r="249" spans="1:14" ht="96">
      <c r="A249" s="15"/>
      <c r="B249" s="16" t="str">
        <f>'[1]SmtRes'!I163</f>
        <v>400001</v>
      </c>
      <c r="C249" s="16" t="str">
        <f>'[1]SmtRes'!K163</f>
        <v>Автомобили бортовые грузоподъемностью до 5 т</v>
      </c>
      <c r="D249" s="16" t="str">
        <f>'[1]SmtRes'!O163</f>
        <v>маш.-ч</v>
      </c>
      <c r="E249" s="15">
        <f>'[1]SmtRes'!Y163*'[1]Source'!I50</f>
        <v>0.0048</v>
      </c>
      <c r="F249" s="15">
        <f>'[1]SmtRes'!Y163</f>
        <v>0.01</v>
      </c>
      <c r="G249" s="15"/>
      <c r="H249" s="15"/>
      <c r="I249" s="15">
        <f>IF('[1]SmtRes'!AA163=0,"",ROUND('[1]SmtRes'!AA163,2))</f>
      </c>
      <c r="J249" s="15">
        <f>IF('[1]SmtRes'!AB163=0,"",ROUND('[1]SmtRes'!AB163,2))</f>
        <v>60.77</v>
      </c>
      <c r="K249" s="15"/>
      <c r="L249" s="15"/>
      <c r="M249" s="15">
        <f>IF('[1]SmtRes'!AA163=0,"",ROUND('[1]SmtRes'!AA163*'[1]Source'!I50*'[1]SmtRes'!Y163,2))</f>
      </c>
      <c r="N249" s="15">
        <f>IF('[1]SmtRes'!AB163=0,"",ROUND('[1]SmtRes'!AB163*'[1]Source'!I50*'[1]SmtRes'!Y163,2))</f>
        <v>0.29</v>
      </c>
    </row>
    <row r="250" spans="1:14" ht="12.75">
      <c r="A250" s="40" t="s">
        <v>29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</row>
    <row r="251" spans="1:14" ht="48">
      <c r="A251" s="17"/>
      <c r="B251" s="18" t="str">
        <f>'[1]SmtRes'!I164</f>
        <v>101-0628</v>
      </c>
      <c r="C251" s="18" t="str">
        <f>'[1]SmtRes'!K164</f>
        <v>Олифа комбинированная К-3</v>
      </c>
      <c r="D251" s="18" t="str">
        <f>'[1]SmtRes'!O164</f>
        <v>т</v>
      </c>
      <c r="E251" s="17">
        <f>'[1]SmtRes'!Y164*'[1]Source'!I50</f>
        <v>0.004319999999999999</v>
      </c>
      <c r="F251" s="17">
        <f>'[1]SmtRes'!Y164</f>
        <v>0.009</v>
      </c>
      <c r="G251" s="17"/>
      <c r="H251" s="17"/>
      <c r="I251" s="17">
        <f>IF('[1]SmtRes'!AA164=0,"",ROUND('[1]SmtRes'!AA164,2))</f>
        <v>22015.32</v>
      </c>
      <c r="J251" s="17">
        <f>IF('[1]SmtRes'!AB164=0,"",ROUND('[1]SmtRes'!AB164,2))</f>
      </c>
      <c r="K251" s="17"/>
      <c r="L251" s="17"/>
      <c r="M251" s="17">
        <f>IF('[1]SmtRes'!AA164=0,"",ROUND('[1]SmtRes'!AA164*'[1]Source'!I50*'[1]SmtRes'!Y164,2))</f>
        <v>95.11</v>
      </c>
      <c r="N251" s="17">
        <f>IF('[1]SmtRes'!AB164=0,"",ROUND('[1]SmtRes'!AB164*'[1]Source'!I50*'[1]SmtRes'!Y164,2))</f>
      </c>
    </row>
    <row r="252" spans="1:14" ht="12.75">
      <c r="A252" s="17"/>
      <c r="B252" s="18" t="str">
        <f>'[1]SmtRes'!I165</f>
        <v>101-1757</v>
      </c>
      <c r="C252" s="18" t="str">
        <f>'[1]SmtRes'!K165</f>
        <v>Ветошь</v>
      </c>
      <c r="D252" s="18" t="str">
        <f>'[1]SmtRes'!O165</f>
        <v>кг</v>
      </c>
      <c r="E252" s="17">
        <f>'[1]SmtRes'!Y165*'[1]Source'!I50</f>
        <v>0.048</v>
      </c>
      <c r="F252" s="17">
        <f>'[1]SmtRes'!Y165</f>
        <v>0.1</v>
      </c>
      <c r="G252" s="17"/>
      <c r="H252" s="17"/>
      <c r="I252" s="17">
        <f>IF('[1]SmtRes'!AA165=0,"",ROUND('[1]SmtRes'!AA165,2))</f>
        <v>2</v>
      </c>
      <c r="J252" s="17">
        <f>IF('[1]SmtRes'!AB165=0,"",ROUND('[1]SmtRes'!AB165,2))</f>
      </c>
      <c r="K252" s="17"/>
      <c r="L252" s="17"/>
      <c r="M252" s="17">
        <f>IF('[1]SmtRes'!AA165=0,"",ROUND('[1]SmtRes'!AA165*'[1]Source'!I50*'[1]SmtRes'!Y165,2))</f>
        <v>0.1</v>
      </c>
      <c r="N252" s="17">
        <f>IF('[1]SmtRes'!AB165=0,"",ROUND('[1]SmtRes'!AB165*'[1]Source'!I50*'[1]SmtRes'!Y165,2))</f>
      </c>
    </row>
    <row r="253" spans="1:14" ht="120">
      <c r="A253" s="19"/>
      <c r="B253" s="20" t="str">
        <f>'[1]SmtRes'!I166</f>
        <v>101-9840</v>
      </c>
      <c r="C253" s="20" t="str">
        <f>'[1]SmtRes'!K166</f>
        <v>Краски масляные готовые к применению для внутренних работ</v>
      </c>
      <c r="D253" s="20" t="str">
        <f>'[1]SmtRes'!O166</f>
        <v>т</v>
      </c>
      <c r="E253" s="19">
        <f>'[1]SmtRes'!Y166*'[1]Source'!I50</f>
        <v>0.007728</v>
      </c>
      <c r="F253" s="19">
        <f>'[1]SmtRes'!Y166</f>
        <v>0.0161</v>
      </c>
      <c r="G253" s="19"/>
      <c r="H253" s="19"/>
      <c r="I253" s="19">
        <f>IF('[1]SmtRes'!AA166=0,"",ROUND('[1]SmtRes'!AA166,2))</f>
        <v>15119</v>
      </c>
      <c r="J253" s="19">
        <f>IF('[1]SmtRes'!AB166=0,"",ROUND('[1]SmtRes'!AB166,2))</f>
      </c>
      <c r="K253" s="19"/>
      <c r="L253" s="19"/>
      <c r="M253" s="19">
        <f>IF('[1]SmtRes'!AA166=0,"",ROUND('[1]SmtRes'!AA166*'[1]Source'!I50*'[1]SmtRes'!Y166,2))</f>
        <v>116.84</v>
      </c>
      <c r="N253" s="19">
        <f>IF('[1]SmtRes'!AB166=0,"",ROUND('[1]SmtRes'!AB166*'[1]Source'!I50*'[1]SmtRes'!Y166,2))</f>
      </c>
    </row>
    <row r="254" spans="1:14" ht="204">
      <c r="A254" s="8" t="str">
        <f>'[1]Source'!E52</f>
        <v>24</v>
      </c>
      <c r="B254" s="9" t="str">
        <f>'[1]Source'!F52</f>
        <v>62-9-6</v>
      </c>
      <c r="C254" s="9" t="str">
        <f>'[1]Source'!G52</f>
        <v>Улучшенная масляная окраска ранее окрашенных окон за 2 раза с расчисткой старой краски более 35 %</v>
      </c>
      <c r="D254" s="9" t="str">
        <f>'[1]Source'!H52</f>
        <v>100 м2</v>
      </c>
      <c r="E254" s="10">
        <f>ROUND('[1]Source'!I52,10)</f>
        <v>3.63</v>
      </c>
      <c r="F254" s="10" t="str">
        <f>IF('[1]Source'!J52=0,"-",ROUND('[1]Source'!J52,10))</f>
        <v>-</v>
      </c>
      <c r="G254" s="10">
        <f>IF('[1]Source'!AH52=0,"-",ROUND('[1]Source'!AH52,2))</f>
        <v>140.7</v>
      </c>
      <c r="H254" s="10">
        <f>IF('[1]Source'!AI52=0,"-",ROUND('[1]Source'!AI52,2))</f>
        <v>0.16</v>
      </c>
      <c r="I254" s="10">
        <f>IF('[1]Source'!AC52=0,"",ROUND('[1]Source'!AC52,2))</f>
        <v>734.59</v>
      </c>
      <c r="J254" s="10">
        <f>IF('[1]Source'!AD52=0,"-",ROUND('[1]Source'!AD52,2))</f>
        <v>4.98</v>
      </c>
      <c r="K254" s="10">
        <f>IF('[1]Source'!U52=0,"-",ROUND('[1]Source'!U52,2))</f>
        <v>510.74</v>
      </c>
      <c r="L254" s="10">
        <f>IF('[1]Source'!V52=0,"-",ROUND('[1]Source'!V52,2))</f>
        <v>0.58</v>
      </c>
      <c r="M254" s="10">
        <f>IF('[1]Source'!P52=0,"",ROUND('[1]Source'!P52,2))</f>
        <v>2666.56</v>
      </c>
      <c r="N254" s="10">
        <f>IF('[1]Source'!Q52=0,"-",ROUND('[1]Source'!Q52,2))</f>
        <v>18.08</v>
      </c>
    </row>
    <row r="255" spans="1:14" ht="96">
      <c r="A255" s="11"/>
      <c r="B255" s="12" t="str">
        <f>'[1]SmtRes'!I167</f>
        <v>1-3.1-73</v>
      </c>
      <c r="C255" s="12" t="str">
        <f>'[1]SmtRes'!K167</f>
        <v>Затраты труда рабочих-строителей (средний разряд 3.1)</v>
      </c>
      <c r="D255" s="12" t="str">
        <f>'[1]SmtRes'!O167</f>
        <v>чел.ч</v>
      </c>
      <c r="E255" s="11">
        <f>'[1]SmtRes'!Y167*'[1]Source'!I52</f>
        <v>510.74099999999993</v>
      </c>
      <c r="F255" s="11">
        <f>'[1]SmtRes'!Y167</f>
        <v>140.7</v>
      </c>
      <c r="G255" s="11"/>
      <c r="H255" s="11"/>
      <c r="I255" s="11">
        <f>IF('[1]SmtRes'!AA167=0,"",ROUND('[1]SmtRes'!AA167,2))</f>
      </c>
      <c r="J255" s="11">
        <f>IF('[1]SmtRes'!AB167=0,"",ROUND('[1]SmtRes'!AB167,2))</f>
      </c>
      <c r="K255" s="11"/>
      <c r="L255" s="11"/>
      <c r="M255" s="11">
        <f>IF('[1]SmtRes'!AA167=0,"",ROUND('[1]SmtRes'!AA167*'[1]Source'!I52*'[1]SmtRes'!Y167,2))</f>
      </c>
      <c r="N255" s="11">
        <f>IF('[1]SmtRes'!AB167=0,"",ROUND('[1]SmtRes'!AB167*'[1]Source'!I52*'[1]SmtRes'!Y167,2))</f>
      </c>
    </row>
    <row r="256" spans="1:14" ht="48">
      <c r="A256" s="11"/>
      <c r="B256" s="12" t="str">
        <f>'[1]SmtRes'!I168</f>
        <v>2</v>
      </c>
      <c r="C256" s="12" t="str">
        <f>'[1]SmtRes'!K168</f>
        <v>Затраты труда машинистов</v>
      </c>
      <c r="D256" s="12" t="str">
        <f>'[1]SmtRes'!O168</f>
        <v>чел.час</v>
      </c>
      <c r="E256" s="11">
        <f>'[1]SmtRes'!Y168*'[1]Source'!I52</f>
        <v>0.5808</v>
      </c>
      <c r="F256" s="11">
        <f>'[1]SmtRes'!Y168</f>
        <v>0.16</v>
      </c>
      <c r="G256" s="11"/>
      <c r="H256" s="11"/>
      <c r="I256" s="11">
        <f>IF('[1]SmtRes'!AA168=0,"",ROUND('[1]SmtRes'!AA168,2))</f>
      </c>
      <c r="J256" s="11">
        <f>IF('[1]SmtRes'!AB168=0,"",ROUND('[1]SmtRes'!AB168,2))</f>
      </c>
      <c r="K256" s="11"/>
      <c r="L256" s="11"/>
      <c r="M256" s="11">
        <f>IF('[1]SmtRes'!AA168=0,"",ROUND('[1]SmtRes'!AA168*'[1]Source'!I52*'[1]SmtRes'!Y168,2))</f>
      </c>
      <c r="N256" s="11">
        <f>IF('[1]SmtRes'!AB168=0,"",ROUND('[1]SmtRes'!AB168*'[1]Source'!I52*'[1]SmtRes'!Y168,2))</f>
      </c>
    </row>
    <row r="257" spans="1:14" ht="12.75">
      <c r="A257" s="40" t="s">
        <v>28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</row>
    <row r="258" spans="1:14" ht="84">
      <c r="A258" s="15"/>
      <c r="B258" s="16" t="str">
        <f>'[1]SmtRes'!I169</f>
        <v>031121</v>
      </c>
      <c r="C258" s="16" t="str">
        <f>'[1]SmtRes'!K169</f>
        <v>Подъемники мачтовые строительные 0.5 т</v>
      </c>
      <c r="D258" s="16" t="str">
        <f>'[1]SmtRes'!O169</f>
        <v>маш.-ч</v>
      </c>
      <c r="E258" s="15">
        <f>'[1]SmtRes'!Y169*'[1]Source'!I52</f>
        <v>0.363</v>
      </c>
      <c r="F258" s="15">
        <f>'[1]SmtRes'!Y169</f>
        <v>0.1</v>
      </c>
      <c r="G258" s="15"/>
      <c r="H258" s="15"/>
      <c r="I258" s="15">
        <f>IF('[1]SmtRes'!AA169=0,"",ROUND('[1]SmtRes'!AA169,2))</f>
      </c>
      <c r="J258" s="15">
        <f>IF('[1]SmtRes'!AB169=0,"",ROUND('[1]SmtRes'!AB169,2))</f>
        <v>13.25</v>
      </c>
      <c r="K258" s="15"/>
      <c r="L258" s="15"/>
      <c r="M258" s="15">
        <f>IF('[1]SmtRes'!AA169=0,"",ROUND('[1]SmtRes'!AA169*'[1]Source'!I52*'[1]SmtRes'!Y169,2))</f>
      </c>
      <c r="N258" s="15">
        <f>IF('[1]SmtRes'!AB169=0,"",ROUND('[1]SmtRes'!AB169*'[1]Source'!I52*'[1]SmtRes'!Y169,2))</f>
        <v>4.81</v>
      </c>
    </row>
    <row r="259" spans="1:14" ht="96">
      <c r="A259" s="15"/>
      <c r="B259" s="16" t="str">
        <f>'[1]SmtRes'!I170</f>
        <v>400001</v>
      </c>
      <c r="C259" s="16" t="str">
        <f>'[1]SmtRes'!K170</f>
        <v>Автомобили бортовые грузоподъемностью до 5 т</v>
      </c>
      <c r="D259" s="16" t="str">
        <f>'[1]SmtRes'!O170</f>
        <v>маш.-ч</v>
      </c>
      <c r="E259" s="15">
        <f>'[1]SmtRes'!Y170*'[1]Source'!I52</f>
        <v>0.2178</v>
      </c>
      <c r="F259" s="15">
        <f>'[1]SmtRes'!Y170</f>
        <v>0.06</v>
      </c>
      <c r="G259" s="15"/>
      <c r="H259" s="15"/>
      <c r="I259" s="15">
        <f>IF('[1]SmtRes'!AA170=0,"",ROUND('[1]SmtRes'!AA170,2))</f>
      </c>
      <c r="J259" s="15">
        <f>IF('[1]SmtRes'!AB170=0,"",ROUND('[1]SmtRes'!AB170,2))</f>
        <v>60.77</v>
      </c>
      <c r="K259" s="15"/>
      <c r="L259" s="15"/>
      <c r="M259" s="15">
        <f>IF('[1]SmtRes'!AA170=0,"",ROUND('[1]SmtRes'!AA170*'[1]Source'!I52*'[1]SmtRes'!Y170,2))</f>
      </c>
      <c r="N259" s="15">
        <f>IF('[1]SmtRes'!AB170=0,"",ROUND('[1]SmtRes'!AB170*'[1]Source'!I52*'[1]SmtRes'!Y170,2))</f>
        <v>13.24</v>
      </c>
    </row>
    <row r="260" spans="1:14" ht="12.75">
      <c r="A260" s="40" t="s">
        <v>29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</row>
    <row r="261" spans="1:14" ht="96">
      <c r="A261" s="17"/>
      <c r="B261" s="18" t="str">
        <f>'[1]SmtRes'!I171</f>
        <v>101-0111</v>
      </c>
      <c r="C261" s="18" t="str">
        <f>'[1]SmtRes'!K171</f>
        <v>Бумага для шлифовальных шкурок влагопрочная ОВ-120</v>
      </c>
      <c r="D261" s="18" t="str">
        <f>'[1]SmtRes'!O171</f>
        <v>1000 м2</v>
      </c>
      <c r="E261" s="17">
        <f>'[1]SmtRes'!Y171*'[1]Source'!I52</f>
        <v>0.003993</v>
      </c>
      <c r="F261" s="17">
        <f>'[1]SmtRes'!Y171</f>
        <v>0.0011</v>
      </c>
      <c r="G261" s="17"/>
      <c r="H261" s="17"/>
      <c r="I261" s="17">
        <f>IF('[1]SmtRes'!AA171=0,"",ROUND('[1]SmtRes'!AA171,2))</f>
        <v>30807.93</v>
      </c>
      <c r="J261" s="17">
        <f>IF('[1]SmtRes'!AB171=0,"",ROUND('[1]SmtRes'!AB171,2))</f>
      </c>
      <c r="K261" s="17"/>
      <c r="L261" s="17"/>
      <c r="M261" s="17">
        <f>IF('[1]SmtRes'!AA171=0,"",ROUND('[1]SmtRes'!AA171*'[1]Source'!I52*'[1]SmtRes'!Y171,2))</f>
        <v>123.02</v>
      </c>
      <c r="N261" s="17">
        <f>IF('[1]SmtRes'!AB171=0,"",ROUND('[1]SmtRes'!AB171*'[1]Source'!I52*'[1]SmtRes'!Y171,2))</f>
      </c>
    </row>
    <row r="262" spans="1:14" ht="48">
      <c r="A262" s="17"/>
      <c r="B262" s="18" t="str">
        <f>'[1]SmtRes'!I172</f>
        <v>101-0628</v>
      </c>
      <c r="C262" s="18" t="str">
        <f>'[1]SmtRes'!K172</f>
        <v>Олифа комбинированная К-3</v>
      </c>
      <c r="D262" s="18" t="str">
        <f>'[1]SmtRes'!O172</f>
        <v>т</v>
      </c>
      <c r="E262" s="17">
        <f>'[1]SmtRes'!Y172*'[1]Source'!I52</f>
        <v>0.031581</v>
      </c>
      <c r="F262" s="17">
        <f>'[1]SmtRes'!Y172</f>
        <v>0.0087</v>
      </c>
      <c r="G262" s="17"/>
      <c r="H262" s="17"/>
      <c r="I262" s="17">
        <f>IF('[1]SmtRes'!AA172=0,"",ROUND('[1]SmtRes'!AA172,2))</f>
        <v>22015.32</v>
      </c>
      <c r="J262" s="17">
        <f>IF('[1]SmtRes'!AB172=0,"",ROUND('[1]SmtRes'!AB172,2))</f>
      </c>
      <c r="K262" s="17"/>
      <c r="L262" s="17"/>
      <c r="M262" s="17">
        <f>IF('[1]SmtRes'!AA172=0,"",ROUND('[1]SmtRes'!AA172*'[1]Source'!I52*'[1]SmtRes'!Y172,2))</f>
        <v>695.27</v>
      </c>
      <c r="N262" s="17">
        <f>IF('[1]SmtRes'!AB172=0,"",ROUND('[1]SmtRes'!AB172*'[1]Source'!I52*'[1]SmtRes'!Y172,2))</f>
      </c>
    </row>
    <row r="263" spans="1:14" ht="168">
      <c r="A263" s="17"/>
      <c r="B263" s="18" t="str">
        <f>'[1]SmtRes'!I173</f>
        <v>101-0639</v>
      </c>
      <c r="C263" s="18" t="str">
        <f>'[1]SmtRes'!K173</f>
        <v>Пемза шлаковая(щебень пористый из металлургического шлака), марка 600, фракция от 5 до 10 мм</v>
      </c>
      <c r="D263" s="18" t="str">
        <f>'[1]SmtRes'!O173</f>
        <v>м3</v>
      </c>
      <c r="E263" s="17">
        <f>'[1]SmtRes'!Y173*'[1]Source'!I52</f>
        <v>0.008712</v>
      </c>
      <c r="F263" s="17">
        <f>'[1]SmtRes'!Y173</f>
        <v>0.0024</v>
      </c>
      <c r="G263" s="17"/>
      <c r="H263" s="17"/>
      <c r="I263" s="17">
        <f>IF('[1]SmtRes'!AA173=0,"",ROUND('[1]SmtRes'!AA173,2))</f>
        <v>109.61</v>
      </c>
      <c r="J263" s="17">
        <f>IF('[1]SmtRes'!AB173=0,"",ROUND('[1]SmtRes'!AB173,2))</f>
      </c>
      <c r="K263" s="17"/>
      <c r="L263" s="17"/>
      <c r="M263" s="17">
        <f>IF('[1]SmtRes'!AA173=0,"",ROUND('[1]SmtRes'!AA173*'[1]Source'!I52*'[1]SmtRes'!Y173,2))</f>
        <v>0.95</v>
      </c>
      <c r="N263" s="17">
        <f>IF('[1]SmtRes'!AB173=0,"",ROUND('[1]SmtRes'!AB173*'[1]Source'!I52*'[1]SmtRes'!Y173,2))</f>
      </c>
    </row>
    <row r="264" spans="1:14" ht="36">
      <c r="A264" s="17"/>
      <c r="B264" s="18" t="str">
        <f>'[1]SmtRes'!I174</f>
        <v>101-1712</v>
      </c>
      <c r="C264" s="18" t="str">
        <f>'[1]SmtRes'!K174</f>
        <v>Шпатлевка клеевая</v>
      </c>
      <c r="D264" s="18" t="str">
        <f>'[1]SmtRes'!O174</f>
        <v>т</v>
      </c>
      <c r="E264" s="17">
        <f>'[1]SmtRes'!Y174*'[1]Source'!I52</f>
        <v>0.160083</v>
      </c>
      <c r="F264" s="17">
        <f>'[1]SmtRes'!Y174</f>
        <v>0.0441</v>
      </c>
      <c r="G264" s="17"/>
      <c r="H264" s="17"/>
      <c r="I264" s="17">
        <f>IF('[1]SmtRes'!AA174=0,"",ROUND('[1]SmtRes'!AA174,2))</f>
        <v>11531.67</v>
      </c>
      <c r="J264" s="17">
        <f>IF('[1]SmtRes'!AB174=0,"",ROUND('[1]SmtRes'!AB174,2))</f>
      </c>
      <c r="K264" s="17"/>
      <c r="L264" s="17"/>
      <c r="M264" s="17">
        <f>IF('[1]SmtRes'!AA174=0,"",ROUND('[1]SmtRes'!AA174*'[1]Source'!I52*'[1]SmtRes'!Y174,2))</f>
        <v>1846.02</v>
      </c>
      <c r="N264" s="17">
        <f>IF('[1]SmtRes'!AB174=0,"",ROUND('[1]SmtRes'!AB174*'[1]Source'!I52*'[1]SmtRes'!Y174,2))</f>
      </c>
    </row>
    <row r="265" spans="1:14" ht="12.75">
      <c r="A265" s="17"/>
      <c r="B265" s="18" t="str">
        <f>'[1]SmtRes'!I175</f>
        <v>101-1757</v>
      </c>
      <c r="C265" s="18" t="str">
        <f>'[1]SmtRes'!K175</f>
        <v>Ветошь</v>
      </c>
      <c r="D265" s="18" t="str">
        <f>'[1]SmtRes'!O175</f>
        <v>кг</v>
      </c>
      <c r="E265" s="17">
        <f>'[1]SmtRes'!Y175*'[1]Source'!I52</f>
        <v>0.6534</v>
      </c>
      <c r="F265" s="17">
        <f>'[1]SmtRes'!Y175</f>
        <v>0.18</v>
      </c>
      <c r="G265" s="17"/>
      <c r="H265" s="17"/>
      <c r="I265" s="17">
        <f>IF('[1]SmtRes'!AA175=0,"",ROUND('[1]SmtRes'!AA175,2))</f>
        <v>2</v>
      </c>
      <c r="J265" s="17">
        <f>IF('[1]SmtRes'!AB175=0,"",ROUND('[1]SmtRes'!AB175,2))</f>
      </c>
      <c r="K265" s="17"/>
      <c r="L265" s="17"/>
      <c r="M265" s="17">
        <f>IF('[1]SmtRes'!AA175=0,"",ROUND('[1]SmtRes'!AA175*'[1]Source'!I52*'[1]SmtRes'!Y175,2))</f>
        <v>1.31</v>
      </c>
      <c r="N265" s="17">
        <f>IF('[1]SmtRes'!AB175=0,"",ROUND('[1]SmtRes'!AB175*'[1]Source'!I52*'[1]SmtRes'!Y175,2))</f>
      </c>
    </row>
    <row r="266" spans="1:14" ht="120">
      <c r="A266" s="19"/>
      <c r="B266" s="20" t="str">
        <f>'[1]SmtRes'!I176</f>
        <v>101-9840</v>
      </c>
      <c r="C266" s="20" t="str">
        <f>'[1]SmtRes'!K176</f>
        <v>Краски масляные готовые к применению для внутренних работ</v>
      </c>
      <c r="D266" s="20" t="str">
        <f>'[1]SmtRes'!O176</f>
        <v>т</v>
      </c>
      <c r="E266" s="19">
        <f>'[1]SmtRes'!Y176*'[1]Source'!I52</f>
        <v>0.083853</v>
      </c>
      <c r="F266" s="19">
        <f>'[1]SmtRes'!Y176</f>
        <v>0.0231</v>
      </c>
      <c r="G266" s="19"/>
      <c r="H266" s="19"/>
      <c r="I266" s="19">
        <f>IF('[1]SmtRes'!AA176=0,"",ROUND('[1]SmtRes'!AA176,2))</f>
        <v>15119</v>
      </c>
      <c r="J266" s="19">
        <f>IF('[1]SmtRes'!AB176=0,"",ROUND('[1]SmtRes'!AB176,2))</f>
      </c>
      <c r="K266" s="19"/>
      <c r="L266" s="19"/>
      <c r="M266" s="19">
        <f>IF('[1]SmtRes'!AA176=0,"",ROUND('[1]SmtRes'!AA176*'[1]Source'!I52*'[1]SmtRes'!Y176,2))</f>
        <v>1267.77</v>
      </c>
      <c r="N266" s="19">
        <f>IF('[1]SmtRes'!AB176=0,"",ROUND('[1]SmtRes'!AB176*'[1]Source'!I52*'[1]SmtRes'!Y176,2))</f>
      </c>
    </row>
    <row r="267" spans="1:14" ht="153">
      <c r="A267" s="8" t="str">
        <f>'[1]Source'!E54</f>
        <v>25</v>
      </c>
      <c r="B267" s="9" t="str">
        <f>'[1]Source'!F54</f>
        <v>15-04-025-5</v>
      </c>
      <c r="C267" s="9" t="str">
        <f>'[1]Source'!G54</f>
        <v>Улучшенная окраска масляными составами по дереву заполнений проемов оконных</v>
      </c>
      <c r="D267" s="9" t="str">
        <f>'[1]Source'!H54</f>
        <v>100 м2</v>
      </c>
      <c r="E267" s="10">
        <f>ROUND('[1]Source'!I54,10)</f>
        <v>2.12</v>
      </c>
      <c r="F267" s="10" t="str">
        <f>IF('[1]Source'!J54=0,"-",ROUND('[1]Source'!J54,10))</f>
        <v>-</v>
      </c>
      <c r="G267" s="10">
        <f>IF('[1]Source'!AH54=0,"-",ROUND('[1]Source'!AH54,2))</f>
        <v>138.6</v>
      </c>
      <c r="H267" s="10">
        <f>IF('[1]Source'!AI54=0,"-",ROUND('[1]Source'!AI54,2))</f>
        <v>0.1</v>
      </c>
      <c r="I267" s="10">
        <f>IF('[1]Source'!AC54=0,"",ROUND('[1]Source'!AC54,2))</f>
        <v>1009.09</v>
      </c>
      <c r="J267" s="10">
        <f>IF('[1]Source'!AD54=0,"-",ROUND('[1]Source'!AD54,2))</f>
        <v>5.6</v>
      </c>
      <c r="K267" s="10">
        <f>IF('[1]Source'!U54=0,"-",ROUND('[1]Source'!U54,2))</f>
        <v>293.83</v>
      </c>
      <c r="L267" s="10">
        <f>IF('[1]Source'!V54=0,"-",ROUND('[1]Source'!V54,2))</f>
        <v>0.21</v>
      </c>
      <c r="M267" s="10">
        <f>IF('[1]Source'!P54=0,"",ROUND('[1]Source'!P54,2))</f>
        <v>2139.27</v>
      </c>
      <c r="N267" s="10">
        <f>IF('[1]Source'!Q54=0,"-",ROUND('[1]Source'!Q54,2))</f>
        <v>11.87</v>
      </c>
    </row>
    <row r="268" spans="1:14" ht="96">
      <c r="A268" s="11"/>
      <c r="B268" s="12" t="str">
        <f>'[1]SmtRes'!I177</f>
        <v>1-3.5-73</v>
      </c>
      <c r="C268" s="12" t="str">
        <f>'[1]SmtRes'!K177</f>
        <v>Затраты труда рабочих-строителей (средний разряд 3.5)</v>
      </c>
      <c r="D268" s="12" t="str">
        <f>'[1]SmtRes'!O177</f>
        <v>чел.ч</v>
      </c>
      <c r="E268" s="11">
        <f>'[1]SmtRes'!Y177*'[1]Source'!I54</f>
        <v>293.832</v>
      </c>
      <c r="F268" s="11">
        <f>'[1]SmtRes'!Y177</f>
        <v>138.6</v>
      </c>
      <c r="G268" s="11"/>
      <c r="H268" s="11"/>
      <c r="I268" s="11">
        <f>IF('[1]SmtRes'!AA177=0,"",ROUND('[1]SmtRes'!AA177,2))</f>
      </c>
      <c r="J268" s="11">
        <f>IF('[1]SmtRes'!AB177=0,"",ROUND('[1]SmtRes'!AB177,2))</f>
      </c>
      <c r="K268" s="11"/>
      <c r="L268" s="11"/>
      <c r="M268" s="11">
        <f>IF('[1]SmtRes'!AA177=0,"",ROUND('[1]SmtRes'!AA177*'[1]Source'!I54*'[1]SmtRes'!Y177,2))</f>
      </c>
      <c r="N268" s="11">
        <f>IF('[1]SmtRes'!AB177=0,"",ROUND('[1]SmtRes'!AB177*'[1]Source'!I54*'[1]SmtRes'!Y177,2))</f>
      </c>
    </row>
    <row r="269" spans="1:14" ht="48">
      <c r="A269" s="11"/>
      <c r="B269" s="12" t="str">
        <f>'[1]SmtRes'!I178</f>
        <v>2</v>
      </c>
      <c r="C269" s="12" t="str">
        <f>'[1]SmtRes'!K178</f>
        <v>Затраты труда машинистов</v>
      </c>
      <c r="D269" s="12" t="str">
        <f>'[1]SmtRes'!O178</f>
        <v>чел.час</v>
      </c>
      <c r="E269" s="11">
        <f>'[1]SmtRes'!Y178*'[1]Source'!I54</f>
        <v>0.21200000000000002</v>
      </c>
      <c r="F269" s="11">
        <f>'[1]SmtRes'!Y178</f>
        <v>0.1</v>
      </c>
      <c r="G269" s="11"/>
      <c r="H269" s="11"/>
      <c r="I269" s="11">
        <f>IF('[1]SmtRes'!AA178=0,"",ROUND('[1]SmtRes'!AA178,2))</f>
      </c>
      <c r="J269" s="11">
        <f>IF('[1]SmtRes'!AB178=0,"",ROUND('[1]SmtRes'!AB178,2))</f>
      </c>
      <c r="K269" s="11"/>
      <c r="L269" s="11"/>
      <c r="M269" s="11">
        <f>IF('[1]SmtRes'!AA178=0,"",ROUND('[1]SmtRes'!AA178*'[1]Source'!I54*'[1]SmtRes'!Y178,2))</f>
      </c>
      <c r="N269" s="11">
        <f>IF('[1]SmtRes'!AB178=0,"",ROUND('[1]SmtRes'!AB178*'[1]Source'!I54*'[1]SmtRes'!Y178,2))</f>
      </c>
    </row>
    <row r="270" spans="1:14" ht="12.75">
      <c r="A270" s="40" t="s">
        <v>28</v>
      </c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</row>
    <row r="271" spans="1:14" ht="84">
      <c r="A271" s="15"/>
      <c r="B271" s="16" t="str">
        <f>'[1]SmtRes'!I179</f>
        <v>031121</v>
      </c>
      <c r="C271" s="16" t="str">
        <f>'[1]SmtRes'!K179</f>
        <v>Подъемники мачтовые строительные 0.5 т</v>
      </c>
      <c r="D271" s="16" t="str">
        <f>'[1]SmtRes'!O179</f>
        <v>маш.-ч</v>
      </c>
      <c r="E271" s="15">
        <f>'[1]SmtRes'!Y179*'[1]Source'!I54</f>
        <v>0.0212</v>
      </c>
      <c r="F271" s="15">
        <f>'[1]SmtRes'!Y179</f>
        <v>0.01</v>
      </c>
      <c r="G271" s="15"/>
      <c r="H271" s="15"/>
      <c r="I271" s="15">
        <f>IF('[1]SmtRes'!AA179=0,"",ROUND('[1]SmtRes'!AA179,2))</f>
      </c>
      <c r="J271" s="15">
        <f>IF('[1]SmtRes'!AB179=0,"",ROUND('[1]SmtRes'!AB179,2))</f>
        <v>13.25</v>
      </c>
      <c r="K271" s="15"/>
      <c r="L271" s="15"/>
      <c r="M271" s="15">
        <f>IF('[1]SmtRes'!AA179=0,"",ROUND('[1]SmtRes'!AA179*'[1]Source'!I54*'[1]SmtRes'!Y179,2))</f>
      </c>
      <c r="N271" s="15">
        <f>IF('[1]SmtRes'!AB179=0,"",ROUND('[1]SmtRes'!AB179*'[1]Source'!I54*'[1]SmtRes'!Y179,2))</f>
        <v>0.28</v>
      </c>
    </row>
    <row r="272" spans="1:14" ht="96">
      <c r="A272" s="15"/>
      <c r="B272" s="16" t="str">
        <f>'[1]SmtRes'!I180</f>
        <v>400001</v>
      </c>
      <c r="C272" s="16" t="str">
        <f>'[1]SmtRes'!K180</f>
        <v>Автомобили бортовые грузоподъемностью до 5 т</v>
      </c>
      <c r="D272" s="16" t="str">
        <f>'[1]SmtRes'!O180</f>
        <v>маш.-ч</v>
      </c>
      <c r="E272" s="15">
        <f>'[1]SmtRes'!Y180*'[1]Source'!I54</f>
        <v>0.1908</v>
      </c>
      <c r="F272" s="15">
        <f>'[1]SmtRes'!Y180</f>
        <v>0.09</v>
      </c>
      <c r="G272" s="15"/>
      <c r="H272" s="15"/>
      <c r="I272" s="15">
        <f>IF('[1]SmtRes'!AA180=0,"",ROUND('[1]SmtRes'!AA180,2))</f>
      </c>
      <c r="J272" s="15">
        <f>IF('[1]SmtRes'!AB180=0,"",ROUND('[1]SmtRes'!AB180,2))</f>
        <v>60.77</v>
      </c>
      <c r="K272" s="15"/>
      <c r="L272" s="15"/>
      <c r="M272" s="15">
        <f>IF('[1]SmtRes'!AA180=0,"",ROUND('[1]SmtRes'!AA180*'[1]Source'!I54*'[1]SmtRes'!Y180,2))</f>
      </c>
      <c r="N272" s="15">
        <f>IF('[1]SmtRes'!AB180=0,"",ROUND('[1]SmtRes'!AB180*'[1]Source'!I54*'[1]SmtRes'!Y180,2))</f>
        <v>11.59</v>
      </c>
    </row>
    <row r="273" spans="1:14" ht="12.75">
      <c r="A273" s="40" t="s">
        <v>29</v>
      </c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</row>
    <row r="274" spans="1:14" ht="180">
      <c r="A274" s="17"/>
      <c r="B274" s="18" t="str">
        <f>'[1]SmtRes'!I181</f>
        <v>101-0435</v>
      </c>
      <c r="C274" s="18" t="str">
        <f>'[1]SmtRes'!K181</f>
        <v>Краски цветные, готовые к применению для внутренних работ МА-22  бежевая, голубая, светло-серая</v>
      </c>
      <c r="D274" s="18" t="str">
        <f>'[1]SmtRes'!O181</f>
        <v>т</v>
      </c>
      <c r="E274" s="17">
        <f>'[1]SmtRes'!Y181*'[1]Source'!I54</f>
        <v>0.0539328</v>
      </c>
      <c r="F274" s="17">
        <f>'[1]SmtRes'!Y181</f>
        <v>0.02544</v>
      </c>
      <c r="G274" s="17"/>
      <c r="H274" s="17"/>
      <c r="I274" s="17">
        <f>IF('[1]SmtRes'!AA181=0,"",ROUND('[1]SmtRes'!AA181,2))</f>
        <v>19373.21</v>
      </c>
      <c r="J274" s="17">
        <f>IF('[1]SmtRes'!AB181=0,"",ROUND('[1]SmtRes'!AB181,2))</f>
      </c>
      <c r="K274" s="17"/>
      <c r="L274" s="17"/>
      <c r="M274" s="17">
        <f>IF('[1]SmtRes'!AA181=0,"",ROUND('[1]SmtRes'!AA181*'[1]Source'!I54*'[1]SmtRes'!Y181,2))</f>
        <v>1044.85</v>
      </c>
      <c r="N274" s="17">
        <f>IF('[1]SmtRes'!AB181=0,"",ROUND('[1]SmtRes'!AB181*'[1]Source'!I54*'[1]SmtRes'!Y181,2))</f>
      </c>
    </row>
    <row r="275" spans="1:14" ht="168">
      <c r="A275" s="17"/>
      <c r="B275" s="18" t="str">
        <f>'[1]SmtRes'!I182</f>
        <v>101-0639</v>
      </c>
      <c r="C275" s="18" t="str">
        <f>'[1]SmtRes'!K182</f>
        <v>Пемза шлаковая(щебень пористый из металлургического шлака), марка 600, фракция от 5 до 10 мм</v>
      </c>
      <c r="D275" s="18" t="str">
        <f>'[1]SmtRes'!O182</f>
        <v>м3</v>
      </c>
      <c r="E275" s="17">
        <f>'[1]SmtRes'!Y182*'[1]Source'!I54</f>
        <v>0.005088</v>
      </c>
      <c r="F275" s="17">
        <f>'[1]SmtRes'!Y182</f>
        <v>0.0024</v>
      </c>
      <c r="G275" s="17"/>
      <c r="H275" s="17"/>
      <c r="I275" s="17">
        <f>IF('[1]SmtRes'!AA182=0,"",ROUND('[1]SmtRes'!AA182,2))</f>
        <v>109.61</v>
      </c>
      <c r="J275" s="17">
        <f>IF('[1]SmtRes'!AB182=0,"",ROUND('[1]SmtRes'!AB182,2))</f>
      </c>
      <c r="K275" s="17"/>
      <c r="L275" s="17"/>
      <c r="M275" s="17">
        <f>IF('[1]SmtRes'!AA182=0,"",ROUND('[1]SmtRes'!AA182*'[1]Source'!I54*'[1]SmtRes'!Y182,2))</f>
        <v>0.56</v>
      </c>
      <c r="N275" s="17">
        <f>IF('[1]SmtRes'!AB182=0,"",ROUND('[1]SmtRes'!AB182*'[1]Source'!I54*'[1]SmtRes'!Y182,2))</f>
      </c>
    </row>
    <row r="276" spans="1:14" ht="96">
      <c r="A276" s="17"/>
      <c r="B276" s="18" t="str">
        <f>'[1]SmtRes'!I183</f>
        <v>101-1596</v>
      </c>
      <c r="C276" s="18" t="str">
        <f>'[1]SmtRes'!K183</f>
        <v>Шкурка шлифовальная двухслойная с зернистостью 40/25</v>
      </c>
      <c r="D276" s="18" t="str">
        <f>'[1]SmtRes'!O183</f>
        <v>м2</v>
      </c>
      <c r="E276" s="17">
        <f>'[1]SmtRes'!Y183*'[1]Source'!I54</f>
        <v>0.0017808000000000001</v>
      </c>
      <c r="F276" s="17">
        <f>'[1]SmtRes'!Y183</f>
        <v>0.00084</v>
      </c>
      <c r="G276" s="17"/>
      <c r="H276" s="17"/>
      <c r="I276" s="17">
        <f>IF('[1]SmtRes'!AA183=0,"",ROUND('[1]SmtRes'!AA183,2))</f>
        <v>44.7</v>
      </c>
      <c r="J276" s="17">
        <f>IF('[1]SmtRes'!AB183=0,"",ROUND('[1]SmtRes'!AB183,2))</f>
      </c>
      <c r="K276" s="17"/>
      <c r="L276" s="17"/>
      <c r="M276" s="17">
        <f>IF('[1]SmtRes'!AA183=0,"",ROUND('[1]SmtRes'!AA183*'[1]Source'!I54*'[1]SmtRes'!Y183,2))</f>
        <v>0.08</v>
      </c>
      <c r="N276" s="17">
        <f>IF('[1]SmtRes'!AB183=0,"",ROUND('[1]SmtRes'!AB183*'[1]Source'!I54*'[1]SmtRes'!Y183,2))</f>
      </c>
    </row>
    <row r="277" spans="1:14" ht="48">
      <c r="A277" s="17"/>
      <c r="B277" s="18" t="str">
        <f>'[1]SmtRes'!I184</f>
        <v>101-1667</v>
      </c>
      <c r="C277" s="18" t="str">
        <f>'[1]SmtRes'!K184</f>
        <v>Шпатлевка масляно-клеевая</v>
      </c>
      <c r="D277" s="18" t="str">
        <f>'[1]SmtRes'!O184</f>
        <v>т</v>
      </c>
      <c r="E277" s="17">
        <f>'[1]SmtRes'!Y184*'[1]Source'!I54</f>
        <v>0.08268</v>
      </c>
      <c r="F277" s="17">
        <f>'[1]SmtRes'!Y184</f>
        <v>0.039</v>
      </c>
      <c r="G277" s="17"/>
      <c r="H277" s="17"/>
      <c r="I277" s="17">
        <f>IF('[1]SmtRes'!AA184=0,"",ROUND('[1]SmtRes'!AA184,2))</f>
        <v>12387.32</v>
      </c>
      <c r="J277" s="17">
        <f>IF('[1]SmtRes'!AB184=0,"",ROUND('[1]SmtRes'!AB184,2))</f>
      </c>
      <c r="K277" s="17"/>
      <c r="L277" s="17"/>
      <c r="M277" s="17">
        <f>IF('[1]SmtRes'!AA184=0,"",ROUND('[1]SmtRes'!AA184*'[1]Source'!I54*'[1]SmtRes'!Y184,2))</f>
        <v>1024.18</v>
      </c>
      <c r="N277" s="17">
        <f>IF('[1]SmtRes'!AB184=0,"",ROUND('[1]SmtRes'!AB184*'[1]Source'!I54*'[1]SmtRes'!Y184,2))</f>
      </c>
    </row>
    <row r="278" spans="1:14" ht="12.75">
      <c r="A278" s="17"/>
      <c r="B278" s="18" t="str">
        <f>'[1]SmtRes'!I185</f>
        <v>101-1757</v>
      </c>
      <c r="C278" s="18" t="str">
        <f>'[1]SmtRes'!K185</f>
        <v>Ветошь</v>
      </c>
      <c r="D278" s="18" t="str">
        <f>'[1]SmtRes'!O185</f>
        <v>кг</v>
      </c>
      <c r="E278" s="17">
        <f>'[1]SmtRes'!Y185*'[1]Source'!I54</f>
        <v>0.6572</v>
      </c>
      <c r="F278" s="17">
        <f>'[1]SmtRes'!Y185</f>
        <v>0.31</v>
      </c>
      <c r="G278" s="17"/>
      <c r="H278" s="17"/>
      <c r="I278" s="17">
        <f>IF('[1]SmtRes'!AA185=0,"",ROUND('[1]SmtRes'!AA185,2))</f>
        <v>2</v>
      </c>
      <c r="J278" s="17">
        <f>IF('[1]SmtRes'!AB185=0,"",ROUND('[1]SmtRes'!AB185,2))</f>
      </c>
      <c r="K278" s="17"/>
      <c r="L278" s="17"/>
      <c r="M278" s="17">
        <f>IF('[1]SmtRes'!AA185=0,"",ROUND('[1]SmtRes'!AA185*'[1]Source'!I54*'[1]SmtRes'!Y185,2))</f>
        <v>1.31</v>
      </c>
      <c r="N278" s="17">
        <f>IF('[1]SmtRes'!AB185=0,"",ROUND('[1]SmtRes'!AB185*'[1]Source'!I54*'[1]SmtRes'!Y185,2))</f>
      </c>
    </row>
    <row r="279" spans="1:14" ht="144">
      <c r="A279" s="19"/>
      <c r="B279" s="20" t="str">
        <f>'[1]SmtRes'!I186</f>
        <v>101-1824</v>
      </c>
      <c r="C279" s="20" t="str">
        <f>'[1]SmtRes'!K186</f>
        <v>Олифа  для улучшенной окраски(10% натуральной, 90% комбинированной)</v>
      </c>
      <c r="D279" s="20" t="str">
        <f>'[1]SmtRes'!O186</f>
        <v>т</v>
      </c>
      <c r="E279" s="19">
        <f>'[1]SmtRes'!Y186*'[1]Source'!I54</f>
        <v>0.004452</v>
      </c>
      <c r="F279" s="19">
        <f>'[1]SmtRes'!Y186</f>
        <v>0.0021</v>
      </c>
      <c r="G279" s="19"/>
      <c r="H279" s="19"/>
      <c r="I279" s="19">
        <f>IF('[1]SmtRes'!AA186=0,"",ROUND('[1]SmtRes'!AA186,2))</f>
        <v>15336.21</v>
      </c>
      <c r="J279" s="19">
        <f>IF('[1]SmtRes'!AB186=0,"",ROUND('[1]SmtRes'!AB186,2))</f>
      </c>
      <c r="K279" s="19"/>
      <c r="L279" s="19"/>
      <c r="M279" s="19">
        <f>IF('[1]SmtRes'!AA186=0,"",ROUND('[1]SmtRes'!AA186*'[1]Source'!I54*'[1]SmtRes'!Y186,2))</f>
        <v>68.28</v>
      </c>
      <c r="N279" s="19">
        <f>IF('[1]SmtRes'!AB186=0,"",ROUND('[1]SmtRes'!AB186*'[1]Source'!I54*'[1]SmtRes'!Y186,2))</f>
      </c>
    </row>
    <row r="280" spans="1:14" ht="89.25">
      <c r="A280" s="8" t="str">
        <f>'[1]Source'!E55</f>
        <v>26</v>
      </c>
      <c r="B280" s="9" t="str">
        <f>'[1]Source'!F55</f>
        <v>15-01-050-1</v>
      </c>
      <c r="C280" s="9" t="str">
        <f>'[1]Source'!G55</f>
        <v>Облицовка стен  по деревянной обрешетке</v>
      </c>
      <c r="D280" s="9" t="str">
        <f>'[1]Source'!H55</f>
        <v>100 м2</v>
      </c>
      <c r="E280" s="10">
        <f>ROUND('[1]Source'!I55,10)</f>
        <v>0.67</v>
      </c>
      <c r="F280" s="10" t="str">
        <f>IF('[1]Source'!J55=0,"-",ROUND('[1]Source'!J55,10))</f>
        <v>-</v>
      </c>
      <c r="G280" s="10">
        <f>IF('[1]Source'!AH55=0,"-",ROUND('[1]Source'!AH55,2))</f>
        <v>50.15</v>
      </c>
      <c r="H280" s="10">
        <f>IF('[1]Source'!AI55=0,"-",ROUND('[1]Source'!AI55,2))</f>
        <v>0.87</v>
      </c>
      <c r="I280" s="10">
        <f>IF('[1]Source'!AC55=0,"",ROUND('[1]Source'!AC55,2))</f>
        <v>7775.77</v>
      </c>
      <c r="J280" s="10">
        <f>IF('[1]Source'!AD55=0,"-",ROUND('[1]Source'!AD55,2))</f>
        <v>90.92</v>
      </c>
      <c r="K280" s="10">
        <f>IF('[1]Source'!U55=0,"-",ROUND('[1]Source'!U55,2))</f>
        <v>33.6</v>
      </c>
      <c r="L280" s="10">
        <f>IF('[1]Source'!V55=0,"-",ROUND('[1]Source'!V55,2))</f>
        <v>0.58</v>
      </c>
      <c r="M280" s="10">
        <f>IF('[1]Source'!P55=0,"",ROUND('[1]Source'!P55,2))</f>
        <v>5209.77</v>
      </c>
      <c r="N280" s="10">
        <f>IF('[1]Source'!Q55=0,"-",ROUND('[1]Source'!Q55,2))</f>
        <v>60.92</v>
      </c>
    </row>
    <row r="281" spans="1:14" ht="96">
      <c r="A281" s="11"/>
      <c r="B281" s="12" t="str">
        <f>'[1]SmtRes'!I187</f>
        <v>1-3.6-73</v>
      </c>
      <c r="C281" s="12" t="str">
        <f>'[1]SmtRes'!K187</f>
        <v>Затраты труда рабочих-строителей (средний разряд 3.6)</v>
      </c>
      <c r="D281" s="12" t="str">
        <f>'[1]SmtRes'!O187</f>
        <v>чел.ч</v>
      </c>
      <c r="E281" s="11">
        <f>'[1]SmtRes'!Y187*'[1]Source'!I55</f>
        <v>33.600500000000004</v>
      </c>
      <c r="F281" s="11">
        <f>'[1]SmtRes'!Y187</f>
        <v>50.15</v>
      </c>
      <c r="G281" s="11"/>
      <c r="H281" s="11"/>
      <c r="I281" s="11">
        <f>IF('[1]SmtRes'!AA187=0,"",ROUND('[1]SmtRes'!AA187,2))</f>
      </c>
      <c r="J281" s="11">
        <f>IF('[1]SmtRes'!AB187=0,"",ROUND('[1]SmtRes'!AB187,2))</f>
      </c>
      <c r="K281" s="11"/>
      <c r="L281" s="11"/>
      <c r="M281" s="11">
        <f>IF('[1]SmtRes'!AA187=0,"",ROUND('[1]SmtRes'!AA187*'[1]Source'!I55*'[1]SmtRes'!Y187,2))</f>
      </c>
      <c r="N281" s="11">
        <f>IF('[1]SmtRes'!AB187=0,"",ROUND('[1]SmtRes'!AB187*'[1]Source'!I55*'[1]SmtRes'!Y187,2))</f>
      </c>
    </row>
    <row r="282" spans="1:14" ht="48">
      <c r="A282" s="11"/>
      <c r="B282" s="12" t="str">
        <f>'[1]SmtRes'!I188</f>
        <v>2</v>
      </c>
      <c r="C282" s="12" t="str">
        <f>'[1]SmtRes'!K188</f>
        <v>Затраты труда машинистов</v>
      </c>
      <c r="D282" s="12" t="str">
        <f>'[1]SmtRes'!O188</f>
        <v>чел.час</v>
      </c>
      <c r="E282" s="11">
        <f>'[1]SmtRes'!Y188*'[1]Source'!I55</f>
        <v>0.5829000000000001</v>
      </c>
      <c r="F282" s="11">
        <f>'[1]SmtRes'!Y188</f>
        <v>0.87</v>
      </c>
      <c r="G282" s="11"/>
      <c r="H282" s="11"/>
      <c r="I282" s="11">
        <f>IF('[1]SmtRes'!AA188=0,"",ROUND('[1]SmtRes'!AA188,2))</f>
      </c>
      <c r="J282" s="11">
        <f>IF('[1]SmtRes'!AB188=0,"",ROUND('[1]SmtRes'!AB188,2))</f>
      </c>
      <c r="K282" s="11"/>
      <c r="L282" s="11"/>
      <c r="M282" s="11">
        <f>IF('[1]SmtRes'!AA188=0,"",ROUND('[1]SmtRes'!AA188*'[1]Source'!I55*'[1]SmtRes'!Y188,2))</f>
      </c>
      <c r="N282" s="11">
        <f>IF('[1]SmtRes'!AB188=0,"",ROUND('[1]SmtRes'!AB188*'[1]Source'!I55*'[1]SmtRes'!Y188,2))</f>
      </c>
    </row>
    <row r="283" spans="1:14" ht="12.75">
      <c r="A283" s="40" t="s">
        <v>28</v>
      </c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</row>
    <row r="284" spans="1:14" ht="84">
      <c r="A284" s="15"/>
      <c r="B284" s="16" t="str">
        <f>'[1]SmtRes'!I189</f>
        <v>031121</v>
      </c>
      <c r="C284" s="16" t="str">
        <f>'[1]SmtRes'!K189</f>
        <v>Подъемники мачтовые строительные 0.5 т</v>
      </c>
      <c r="D284" s="16" t="str">
        <f>'[1]SmtRes'!O189</f>
        <v>маш.-ч</v>
      </c>
      <c r="E284" s="15">
        <f>'[1]SmtRes'!Y189*'[1]Source'!I55</f>
        <v>0.0737</v>
      </c>
      <c r="F284" s="15">
        <f>'[1]SmtRes'!Y189</f>
        <v>0.11</v>
      </c>
      <c r="G284" s="15"/>
      <c r="H284" s="15"/>
      <c r="I284" s="15">
        <f>IF('[1]SmtRes'!AA189=0,"",ROUND('[1]SmtRes'!AA189,2))</f>
      </c>
      <c r="J284" s="15">
        <f>IF('[1]SmtRes'!AB189=0,"",ROUND('[1]SmtRes'!AB189,2))</f>
        <v>13.25</v>
      </c>
      <c r="K284" s="15"/>
      <c r="L284" s="15"/>
      <c r="M284" s="15">
        <f>IF('[1]SmtRes'!AA189=0,"",ROUND('[1]SmtRes'!AA189*'[1]Source'!I55*'[1]SmtRes'!Y189,2))</f>
      </c>
      <c r="N284" s="15">
        <f>IF('[1]SmtRes'!AB189=0,"",ROUND('[1]SmtRes'!AB189*'[1]Source'!I55*'[1]SmtRes'!Y189,2))</f>
        <v>0.98</v>
      </c>
    </row>
    <row r="285" spans="1:14" ht="36">
      <c r="A285" s="15"/>
      <c r="B285" s="16" t="str">
        <f>'[1]SmtRes'!I190</f>
        <v>330206</v>
      </c>
      <c r="C285" s="16" t="str">
        <f>'[1]SmtRes'!K190</f>
        <v>Дрели электрические</v>
      </c>
      <c r="D285" s="16" t="str">
        <f>'[1]SmtRes'!O190</f>
        <v>маш.-ч</v>
      </c>
      <c r="E285" s="15">
        <f>'[1]SmtRes'!Y190*'[1]Source'!I55</f>
        <v>9.7753</v>
      </c>
      <c r="F285" s="15">
        <f>'[1]SmtRes'!Y190</f>
        <v>14.59</v>
      </c>
      <c r="G285" s="15"/>
      <c r="H285" s="15"/>
      <c r="I285" s="15">
        <f>IF('[1]SmtRes'!AA190=0,"",ROUND('[1]SmtRes'!AA190,2))</f>
      </c>
      <c r="J285" s="15">
        <f>IF('[1]SmtRes'!AB190=0,"",ROUND('[1]SmtRes'!AB190,2))</f>
        <v>2.95</v>
      </c>
      <c r="K285" s="15"/>
      <c r="L285" s="15"/>
      <c r="M285" s="15">
        <f>IF('[1]SmtRes'!AA190=0,"",ROUND('[1]SmtRes'!AA190*'[1]Source'!I55*'[1]SmtRes'!Y190,2))</f>
      </c>
      <c r="N285" s="15">
        <f>IF('[1]SmtRes'!AB190=0,"",ROUND('[1]SmtRes'!AB190*'[1]Source'!I55*'[1]SmtRes'!Y190,2))</f>
        <v>28.84</v>
      </c>
    </row>
    <row r="286" spans="1:14" ht="72">
      <c r="A286" s="15"/>
      <c r="B286" s="16" t="str">
        <f>'[1]SmtRes'!I191</f>
        <v>330208</v>
      </c>
      <c r="C286" s="16" t="str">
        <f>'[1]SmtRes'!K191</f>
        <v>Шуруповерты строительно-монтажные</v>
      </c>
      <c r="D286" s="16" t="str">
        <f>'[1]SmtRes'!O191</f>
        <v>маш.-ч</v>
      </c>
      <c r="E286" s="15">
        <f>'[1]SmtRes'!Y191*'[1]Source'!I55</f>
        <v>0.09380000000000001</v>
      </c>
      <c r="F286" s="15">
        <f>'[1]SmtRes'!Y191</f>
        <v>0.14</v>
      </c>
      <c r="G286" s="15"/>
      <c r="H286" s="15"/>
      <c r="I286" s="15">
        <f>IF('[1]SmtRes'!AA191=0,"",ROUND('[1]SmtRes'!AA191,2))</f>
      </c>
      <c r="J286" s="15">
        <f>IF('[1]SmtRes'!AB191=0,"",ROUND('[1]SmtRes'!AB191,2))</f>
        <v>1.36</v>
      </c>
      <c r="K286" s="15"/>
      <c r="L286" s="15"/>
      <c r="M286" s="15">
        <f>IF('[1]SmtRes'!AA191=0,"",ROUND('[1]SmtRes'!AA191*'[1]Source'!I55*'[1]SmtRes'!Y191,2))</f>
      </c>
      <c r="N286" s="15">
        <f>IF('[1]SmtRes'!AB191=0,"",ROUND('[1]SmtRes'!AB191*'[1]Source'!I55*'[1]SmtRes'!Y191,2))</f>
        <v>0.13</v>
      </c>
    </row>
    <row r="287" spans="1:14" ht="48">
      <c r="A287" s="15"/>
      <c r="B287" s="16" t="str">
        <f>'[1]SmtRes'!I192</f>
        <v>331531</v>
      </c>
      <c r="C287" s="16" t="str">
        <f>'[1]SmtRes'!K192</f>
        <v>Пилы дисковые электрические</v>
      </c>
      <c r="D287" s="16" t="str">
        <f>'[1]SmtRes'!O192</f>
        <v>маш.ч</v>
      </c>
      <c r="E287" s="15">
        <f>'[1]SmtRes'!Y192*'[1]Source'!I55</f>
        <v>0.17420000000000002</v>
      </c>
      <c r="F287" s="15">
        <f>'[1]SmtRes'!Y192</f>
        <v>0.26</v>
      </c>
      <c r="G287" s="15"/>
      <c r="H287" s="15"/>
      <c r="I287" s="15">
        <f>IF('[1]SmtRes'!AA192=0,"",ROUND('[1]SmtRes'!AA192,2))</f>
      </c>
      <c r="J287" s="15">
        <f>IF('[1]SmtRes'!AB192=0,"",ROUND('[1]SmtRes'!AB192,2))</f>
        <v>0.15</v>
      </c>
      <c r="K287" s="15"/>
      <c r="L287" s="15"/>
      <c r="M287" s="15">
        <f>IF('[1]SmtRes'!AA192=0,"",ROUND('[1]SmtRes'!AA192*'[1]Source'!I55*'[1]SmtRes'!Y192,2))</f>
      </c>
      <c r="N287" s="15">
        <f>IF('[1]SmtRes'!AB192=0,"",ROUND('[1]SmtRes'!AB192*'[1]Source'!I55*'[1]SmtRes'!Y192,2))</f>
        <v>0.03</v>
      </c>
    </row>
    <row r="288" spans="1:14" ht="96">
      <c r="A288" s="15"/>
      <c r="B288" s="16" t="str">
        <f>'[1]SmtRes'!I193</f>
        <v>400001</v>
      </c>
      <c r="C288" s="16" t="str">
        <f>'[1]SmtRes'!K193</f>
        <v>Автомобили бортовые грузоподъемностью до 5 т</v>
      </c>
      <c r="D288" s="16" t="str">
        <f>'[1]SmtRes'!O193</f>
        <v>маш.-ч</v>
      </c>
      <c r="E288" s="15">
        <f>'[1]SmtRes'!Y193*'[1]Source'!I55</f>
        <v>0.5092</v>
      </c>
      <c r="F288" s="15">
        <f>'[1]SmtRes'!Y193</f>
        <v>0.76</v>
      </c>
      <c r="G288" s="15"/>
      <c r="H288" s="15"/>
      <c r="I288" s="15">
        <f>IF('[1]SmtRes'!AA193=0,"",ROUND('[1]SmtRes'!AA193,2))</f>
      </c>
      <c r="J288" s="15">
        <f>IF('[1]SmtRes'!AB193=0,"",ROUND('[1]SmtRes'!AB193,2))</f>
        <v>60.77</v>
      </c>
      <c r="K288" s="15"/>
      <c r="L288" s="15"/>
      <c r="M288" s="15">
        <f>IF('[1]SmtRes'!AA193=0,"",ROUND('[1]SmtRes'!AA193*'[1]Source'!I55*'[1]SmtRes'!Y193,2))</f>
      </c>
      <c r="N288" s="15">
        <f>IF('[1]SmtRes'!AB193=0,"",ROUND('[1]SmtRes'!AB193*'[1]Source'!I55*'[1]SmtRes'!Y193,2))</f>
        <v>30.94</v>
      </c>
    </row>
    <row r="289" spans="1:14" ht="12.75">
      <c r="A289" s="40" t="s">
        <v>29</v>
      </c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</row>
    <row r="290" spans="1:14" ht="60">
      <c r="A290" s="17"/>
      <c r="B290" s="18" t="str">
        <f>'[1]SmtRes'!I194</f>
        <v>101-1484</v>
      </c>
      <c r="C290" s="18" t="str">
        <f>'[1]SmtRes'!K194</f>
        <v>Шурупы с полукруглой головкой  8х100 мм</v>
      </c>
      <c r="D290" s="18" t="str">
        <f>'[1]SmtRes'!O194</f>
        <v>т</v>
      </c>
      <c r="E290" s="17">
        <f>'[1]SmtRes'!Y194*'[1]Source'!I55</f>
        <v>6.030000000000001E-05</v>
      </c>
      <c r="F290" s="17">
        <f>'[1]SmtRes'!Y194</f>
        <v>9E-05</v>
      </c>
      <c r="G290" s="17"/>
      <c r="H290" s="17"/>
      <c r="I290" s="17">
        <f>IF('[1]SmtRes'!AA194=0,"",ROUND('[1]SmtRes'!AA194,2))</f>
        <v>9135.92</v>
      </c>
      <c r="J290" s="17">
        <f>IF('[1]SmtRes'!AB194=0,"",ROUND('[1]SmtRes'!AB194,2))</f>
      </c>
      <c r="K290" s="17"/>
      <c r="L290" s="17"/>
      <c r="M290" s="17">
        <f>IF('[1]SmtRes'!AA194=0,"",ROUND('[1]SmtRes'!AA194*'[1]Source'!I55*'[1]SmtRes'!Y194,2))</f>
        <v>0.55</v>
      </c>
      <c r="N290" s="17">
        <f>IF('[1]SmtRes'!AB194=0,"",ROUND('[1]SmtRes'!AB194*'[1]Source'!I55*'[1]SmtRes'!Y194,2))</f>
      </c>
    </row>
    <row r="291" spans="1:14" ht="96">
      <c r="A291" s="17"/>
      <c r="B291" s="18" t="str">
        <f>'[1]SmtRes'!I195</f>
        <v>101-1596</v>
      </c>
      <c r="C291" s="18" t="str">
        <f>'[1]SmtRes'!K195</f>
        <v>Шкурка шлифовальная двухслойная с зернистостью 40/25</v>
      </c>
      <c r="D291" s="18" t="str">
        <f>'[1]SmtRes'!O195</f>
        <v>м2</v>
      </c>
      <c r="E291" s="17">
        <f>'[1]SmtRes'!Y195*'[1]Source'!I55</f>
        <v>0.000335</v>
      </c>
      <c r="F291" s="17">
        <f>'[1]SmtRes'!Y195</f>
        <v>0.0005</v>
      </c>
      <c r="G291" s="17"/>
      <c r="H291" s="17"/>
      <c r="I291" s="17">
        <f>IF('[1]SmtRes'!AA195=0,"",ROUND('[1]SmtRes'!AA195,2))</f>
        <v>44.7</v>
      </c>
      <c r="J291" s="17">
        <f>IF('[1]SmtRes'!AB195=0,"",ROUND('[1]SmtRes'!AB195,2))</f>
      </c>
      <c r="K291" s="17"/>
      <c r="L291" s="17"/>
      <c r="M291" s="17">
        <f>IF('[1]SmtRes'!AA195=0,"",ROUND('[1]SmtRes'!AA195*'[1]Source'!I55*'[1]SmtRes'!Y195,2))</f>
        <v>0.01</v>
      </c>
      <c r="N291" s="17">
        <f>IF('[1]SmtRes'!AB195=0,"",ROUND('[1]SmtRes'!AB195*'[1]Source'!I55*'[1]SmtRes'!Y195,2))</f>
      </c>
    </row>
    <row r="292" spans="1:14" ht="12.75">
      <c r="A292" s="17"/>
      <c r="B292" s="18" t="str">
        <f>'[1]SmtRes'!I196</f>
        <v>101-1757</v>
      </c>
      <c r="C292" s="18" t="str">
        <f>'[1]SmtRes'!K196</f>
        <v>Ветошь</v>
      </c>
      <c r="D292" s="18" t="str">
        <f>'[1]SmtRes'!O196</f>
        <v>кг</v>
      </c>
      <c r="E292" s="17">
        <f>'[1]SmtRes'!Y196*'[1]Source'!I55</f>
        <v>0.1675</v>
      </c>
      <c r="F292" s="17">
        <f>'[1]SmtRes'!Y196</f>
        <v>0.25</v>
      </c>
      <c r="G292" s="17"/>
      <c r="H292" s="17"/>
      <c r="I292" s="17">
        <f>IF('[1]SmtRes'!AA196=0,"",ROUND('[1]SmtRes'!AA196,2))</f>
        <v>2</v>
      </c>
      <c r="J292" s="17">
        <f>IF('[1]SmtRes'!AB196=0,"",ROUND('[1]SmtRes'!AB196,2))</f>
      </c>
      <c r="K292" s="17"/>
      <c r="L292" s="17"/>
      <c r="M292" s="17">
        <f>IF('[1]SmtRes'!AA196=0,"",ROUND('[1]SmtRes'!AA196*'[1]Source'!I55*'[1]SmtRes'!Y196,2))</f>
        <v>0.34</v>
      </c>
      <c r="N292" s="17">
        <f>IF('[1]SmtRes'!AB196=0,"",ROUND('[1]SmtRes'!AB196*'[1]Source'!I55*'[1]SmtRes'!Y196,2))</f>
      </c>
    </row>
    <row r="293" spans="1:14" ht="48">
      <c r="A293" s="17"/>
      <c r="B293" s="18" t="str">
        <f>'[1]SmtRes'!I197</f>
        <v>101-1777</v>
      </c>
      <c r="C293" s="18" t="str">
        <f>'[1]SmtRes'!K197</f>
        <v>Паста антисептическая</v>
      </c>
      <c r="D293" s="18" t="str">
        <f>'[1]SmtRes'!O197</f>
        <v>т</v>
      </c>
      <c r="E293" s="17">
        <f>'[1]SmtRes'!Y197*'[1]Source'!I55</f>
        <v>0.0021842</v>
      </c>
      <c r="F293" s="17">
        <f>'[1]SmtRes'!Y197</f>
        <v>0.00326</v>
      </c>
      <c r="G293" s="17"/>
      <c r="H293" s="17"/>
      <c r="I293" s="17">
        <f>IF('[1]SmtRes'!AA197=0,"",ROUND('[1]SmtRes'!AA197,2))</f>
        <v>15160.56</v>
      </c>
      <c r="J293" s="17">
        <f>IF('[1]SmtRes'!AB197=0,"",ROUND('[1]SmtRes'!AB197,2))</f>
      </c>
      <c r="K293" s="17"/>
      <c r="L293" s="17"/>
      <c r="M293" s="17">
        <f>IF('[1]SmtRes'!AA197=0,"",ROUND('[1]SmtRes'!AA197*'[1]Source'!I55*'[1]SmtRes'!Y197,2))</f>
        <v>33.11</v>
      </c>
      <c r="N293" s="17">
        <f>IF('[1]SmtRes'!AB197=0,"",ROUND('[1]SmtRes'!AB197*'[1]Source'!I55*'[1]SmtRes'!Y197,2))</f>
      </c>
    </row>
    <row r="294" spans="1:14" ht="36">
      <c r="A294" s="17"/>
      <c r="B294" s="18" t="str">
        <f>'[1]SmtRes'!I198</f>
        <v>101-1805</v>
      </c>
      <c r="C294" s="18" t="str">
        <f>'[1]SmtRes'!K198</f>
        <v>Гвозди строительные</v>
      </c>
      <c r="D294" s="18" t="str">
        <f>'[1]SmtRes'!O198</f>
        <v>т</v>
      </c>
      <c r="E294" s="17">
        <f>'[1]SmtRes'!Y198*'[1]Source'!I55</f>
        <v>7.37E-05</v>
      </c>
      <c r="F294" s="17">
        <f>'[1]SmtRes'!Y198</f>
        <v>0.00011</v>
      </c>
      <c r="G294" s="17"/>
      <c r="H294" s="17"/>
      <c r="I294" s="17">
        <f>IF('[1]SmtRes'!AA198=0,"",ROUND('[1]SmtRes'!AA198,2))</f>
        <v>7696.95</v>
      </c>
      <c r="J294" s="17">
        <f>IF('[1]SmtRes'!AB198=0,"",ROUND('[1]SmtRes'!AB198,2))</f>
      </c>
      <c r="K294" s="17"/>
      <c r="L294" s="17"/>
      <c r="M294" s="17">
        <f>IF('[1]SmtRes'!AA198=0,"",ROUND('[1]SmtRes'!AA198*'[1]Source'!I55*'[1]SmtRes'!Y198,2))</f>
        <v>0.57</v>
      </c>
      <c r="N294" s="17">
        <f>IF('[1]SmtRes'!AB198=0,"",ROUND('[1]SmtRes'!AB198*'[1]Source'!I55*'[1]SmtRes'!Y198,2))</f>
      </c>
    </row>
    <row r="295" spans="1:14" ht="132">
      <c r="A295" s="17"/>
      <c r="B295" s="18" t="str">
        <f>'[1]SmtRes'!I199</f>
        <v>101-1862</v>
      </c>
      <c r="C295" s="18" t="str">
        <f>'[1]SmtRes'!K199</f>
        <v>Пластики бумажно-слоистые с одной декоративной стороной толщиной 2 мм</v>
      </c>
      <c r="D295" s="18" t="str">
        <f>'[1]SmtRes'!O199</f>
        <v>1000 м2</v>
      </c>
      <c r="E295" s="17">
        <f>'[1]SmtRes'!Y199*'[1]Source'!I55</f>
        <v>0.06793800000000001</v>
      </c>
      <c r="F295" s="17">
        <f>'[1]SmtRes'!Y199</f>
        <v>0.1014</v>
      </c>
      <c r="G295" s="17"/>
      <c r="H295" s="17"/>
      <c r="I295" s="17">
        <f>IF('[1]SmtRes'!AA199=0,"",ROUND('[1]SmtRes'!AA199,2))</f>
        <v>67243.79</v>
      </c>
      <c r="J295" s="17">
        <f>IF('[1]SmtRes'!AB199=0,"",ROUND('[1]SmtRes'!AB199,2))</f>
      </c>
      <c r="K295" s="17"/>
      <c r="L295" s="17"/>
      <c r="M295" s="17">
        <f>IF('[1]SmtRes'!AA199=0,"",ROUND('[1]SmtRes'!AA199*'[1]Source'!I55*'[1]SmtRes'!Y199,2))</f>
        <v>4568.41</v>
      </c>
      <c r="N295" s="17">
        <f>IF('[1]SmtRes'!AB199=0,"",ROUND('[1]SmtRes'!AB199*'[1]Source'!I55*'[1]SmtRes'!Y199,2))</f>
      </c>
    </row>
    <row r="296" spans="1:14" ht="84">
      <c r="A296" s="17"/>
      <c r="B296" s="18" t="str">
        <f>'[1]SmtRes'!I200</f>
        <v>101-9156</v>
      </c>
      <c r="C296" s="18" t="str">
        <f>'[1]SmtRes'!K200</f>
        <v>Раскладки поливинилхлоридные горизонтальные</v>
      </c>
      <c r="D296" s="18" t="str">
        <f>'[1]SmtRes'!O200</f>
        <v>м</v>
      </c>
      <c r="E296" s="17">
        <f>'[1]SmtRes'!Y200*'[1]Source'!I55</f>
        <v>59.100699999999996</v>
      </c>
      <c r="F296" s="17">
        <f>'[1]SmtRes'!Y200</f>
        <v>88.21</v>
      </c>
      <c r="G296" s="17"/>
      <c r="H296" s="17"/>
      <c r="I296" s="17">
        <f>IF('[1]SmtRes'!AA200=0,"",ROUND('[1]SmtRes'!AA200,2))</f>
        <v>5.89</v>
      </c>
      <c r="J296" s="17">
        <f>IF('[1]SmtRes'!AB200=0,"",ROUND('[1]SmtRes'!AB200,2))</f>
      </c>
      <c r="K296" s="17"/>
      <c r="L296" s="17"/>
      <c r="M296" s="17">
        <f>IF('[1]SmtRes'!AA200=0,"",ROUND('[1]SmtRes'!AA200*'[1]Source'!I55*'[1]SmtRes'!Y200,2))</f>
        <v>348.1</v>
      </c>
      <c r="N296" s="17">
        <f>IF('[1]SmtRes'!AB200=0,"",ROUND('[1]SmtRes'!AB200*'[1]Source'!I55*'[1]SmtRes'!Y200,2))</f>
      </c>
    </row>
    <row r="297" spans="1:14" ht="84">
      <c r="A297" s="17"/>
      <c r="B297" s="18" t="str">
        <f>'[1]SmtRes'!I201</f>
        <v>101-9157</v>
      </c>
      <c r="C297" s="18" t="str">
        <f>'[1]SmtRes'!K201</f>
        <v>Раскладки поливинилхлоридные вертикальные</v>
      </c>
      <c r="D297" s="18" t="str">
        <f>'[1]SmtRes'!O201</f>
        <v>м</v>
      </c>
      <c r="E297" s="17">
        <f>'[1]SmtRes'!Y201*'[1]Source'!I55</f>
        <v>27.068</v>
      </c>
      <c r="F297" s="17">
        <f>'[1]SmtRes'!Y201</f>
        <v>40.4</v>
      </c>
      <c r="G297" s="17"/>
      <c r="H297" s="17"/>
      <c r="I297" s="17">
        <f>IF('[1]SmtRes'!AA201=0,"",ROUND('[1]SmtRes'!AA201,2))</f>
        <v>6.47</v>
      </c>
      <c r="J297" s="17">
        <f>IF('[1]SmtRes'!AB201=0,"",ROUND('[1]SmtRes'!AB201,2))</f>
      </c>
      <c r="K297" s="17"/>
      <c r="L297" s="17"/>
      <c r="M297" s="17">
        <f>IF('[1]SmtRes'!AA201=0,"",ROUND('[1]SmtRes'!AA201*'[1]Source'!I55*'[1]SmtRes'!Y201,2))</f>
        <v>175.13</v>
      </c>
      <c r="N297" s="17">
        <f>IF('[1]SmtRes'!AB201=0,"",ROUND('[1]SmtRes'!AB201*'[1]Source'!I55*'[1]SmtRes'!Y201,2))</f>
      </c>
    </row>
    <row r="298" spans="1:14" ht="180">
      <c r="A298" s="17"/>
      <c r="B298" s="18" t="str">
        <f>'[1]SmtRes'!I202</f>
        <v>102-0026</v>
      </c>
      <c r="C298" s="18" t="str">
        <f>'[1]SmtRes'!K202</f>
        <v>Пиломатериалы хвойных пород.Бруски обрезные длиной 4-6.5 м, шириной 75-150 мм, толщиной 40-75 мм   IV сорта</v>
      </c>
      <c r="D298" s="18" t="str">
        <f>'[1]SmtRes'!O202</f>
        <v>м3</v>
      </c>
      <c r="E298" s="17">
        <f>'[1]SmtRes'!Y202*'[1]Source'!I55</f>
        <v>0.00335</v>
      </c>
      <c r="F298" s="17">
        <f>'[1]SmtRes'!Y202</f>
        <v>0.005</v>
      </c>
      <c r="G298" s="17"/>
      <c r="H298" s="17"/>
      <c r="I298" s="17">
        <f>IF('[1]SmtRes'!AA202=0,"",ROUND('[1]SmtRes'!AA202,2))</f>
        <v>902.08</v>
      </c>
      <c r="J298" s="17">
        <f>IF('[1]SmtRes'!AB202=0,"",ROUND('[1]SmtRes'!AB202,2))</f>
      </c>
      <c r="K298" s="17"/>
      <c r="L298" s="17"/>
      <c r="M298" s="17">
        <f>IF('[1]SmtRes'!AA202=0,"",ROUND('[1]SmtRes'!AA202*'[1]Source'!I55*'[1]SmtRes'!Y202,2))</f>
        <v>3.02</v>
      </c>
      <c r="N298" s="17">
        <f>IF('[1]SmtRes'!AB202=0,"",ROUND('[1]SmtRes'!AB202*'[1]Source'!I55*'[1]SmtRes'!Y202,2))</f>
      </c>
    </row>
    <row r="299" spans="1:14" ht="24">
      <c r="A299" s="17"/>
      <c r="B299" s="18" t="str">
        <f>'[1]SmtRes'!I203</f>
        <v>113-0273</v>
      </c>
      <c r="C299" s="18" t="str">
        <f>'[1]SmtRes'!K203</f>
        <v>Эпоксидный клей</v>
      </c>
      <c r="D299" s="18" t="str">
        <f>'[1]SmtRes'!O203</f>
        <v>т</v>
      </c>
      <c r="E299" s="17">
        <f>'[1]SmtRes'!Y203*'[1]Source'!I55</f>
        <v>0.00024120000000000004</v>
      </c>
      <c r="F299" s="17">
        <f>'[1]SmtRes'!Y203</f>
        <v>0.00036</v>
      </c>
      <c r="G299" s="17"/>
      <c r="H299" s="17"/>
      <c r="I299" s="17">
        <f>IF('[1]SmtRes'!AA203=0,"",ROUND('[1]SmtRes'!AA203,2))</f>
        <v>84803.39</v>
      </c>
      <c r="J299" s="17">
        <f>IF('[1]SmtRes'!AB203=0,"",ROUND('[1]SmtRes'!AB203,2))</f>
      </c>
      <c r="K299" s="17"/>
      <c r="L299" s="17"/>
      <c r="M299" s="17">
        <f>IF('[1]SmtRes'!AA203=0,"",ROUND('[1]SmtRes'!AA203*'[1]Source'!I55*'[1]SmtRes'!Y203,2))</f>
        <v>20.45</v>
      </c>
      <c r="N299" s="17">
        <f>IF('[1]SmtRes'!AB203=0,"",ROUND('[1]SmtRes'!AB203*'[1]Source'!I55*'[1]SmtRes'!Y203,2))</f>
      </c>
    </row>
    <row r="300" spans="1:14" ht="36">
      <c r="A300" s="19"/>
      <c r="B300" s="20" t="str">
        <f>'[1]SmtRes'!I204</f>
        <v>203-9007</v>
      </c>
      <c r="C300" s="20" t="str">
        <f>'[1]SmtRes'!K204</f>
        <v>Рейки деревянные</v>
      </c>
      <c r="D300" s="20" t="str">
        <f>'[1]SmtRes'!O204</f>
        <v>м3</v>
      </c>
      <c r="E300" s="19">
        <f>'[1]SmtRes'!Y204*'[1]Source'!I55</f>
        <v>0.0201</v>
      </c>
      <c r="F300" s="19">
        <f>'[1]SmtRes'!Y204</f>
        <v>0.03</v>
      </c>
      <c r="G300" s="19"/>
      <c r="H300" s="19"/>
      <c r="I300" s="19">
        <f>IF('[1]SmtRes'!AA204=0,"",ROUND('[1]SmtRes'!AA204,2))</f>
        <v>3082.08</v>
      </c>
      <c r="J300" s="19">
        <f>IF('[1]SmtRes'!AB204=0,"",ROUND('[1]SmtRes'!AB204,2))</f>
      </c>
      <c r="K300" s="19"/>
      <c r="L300" s="19"/>
      <c r="M300" s="19">
        <f>IF('[1]SmtRes'!AA204=0,"",ROUND('[1]SmtRes'!AA204*'[1]Source'!I55*'[1]SmtRes'!Y204,2))</f>
        <v>61.95</v>
      </c>
      <c r="N300" s="19">
        <f>IF('[1]SmtRes'!AB204=0,"",ROUND('[1]SmtRes'!AB204*'[1]Source'!I55*'[1]SmtRes'!Y204,2))</f>
      </c>
    </row>
    <row r="301" spans="1:14" ht="12.75">
      <c r="A301" s="5"/>
      <c r="B301" s="6"/>
      <c r="C301" s="6" t="str">
        <f>'[1]Source'!G56</f>
        <v>Раздевалка для девочек и мальчиков</v>
      </c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7"/>
    </row>
    <row r="302" spans="1:14" ht="114.75">
      <c r="A302" s="8" t="str">
        <f>'[1]Source'!E57</f>
        <v>27</v>
      </c>
      <c r="B302" s="9" t="str">
        <f>'[1]Source'!F57</f>
        <v>46-04-012-3</v>
      </c>
      <c r="C302" s="9" t="str">
        <f>'[1]Source'!G57</f>
        <v>Разборка деревянных заполнений проемов дверных и воротных</v>
      </c>
      <c r="D302" s="9" t="str">
        <f>'[1]Source'!H57</f>
        <v>100 м2</v>
      </c>
      <c r="E302" s="10">
        <f>ROUND('[1]Source'!I57,10)</f>
        <v>0.059</v>
      </c>
      <c r="F302" s="10" t="str">
        <f>IF('[1]Source'!J57=0,"-",ROUND('[1]Source'!J57,10))</f>
        <v>-</v>
      </c>
      <c r="G302" s="10">
        <f>IF('[1]Source'!AH57=0,"-",ROUND('[1]Source'!AH57,2))</f>
        <v>103.91</v>
      </c>
      <c r="H302" s="10">
        <f>IF('[1]Source'!AI57=0,"-",ROUND('[1]Source'!AI57,2))</f>
        <v>7.74</v>
      </c>
      <c r="I302" s="10">
        <f>IF('[1]Source'!AC57=0,"",ROUND('[1]Source'!AC57,2))</f>
      </c>
      <c r="J302" s="10">
        <f>IF('[1]Source'!AD57=0,"-",ROUND('[1]Source'!AD57,2))</f>
        <v>102.56</v>
      </c>
      <c r="K302" s="10">
        <f>IF('[1]Source'!U57=0,"-",ROUND('[1]Source'!U57,2))</f>
        <v>6.13</v>
      </c>
      <c r="L302" s="10">
        <f>IF('[1]Source'!V57=0,"-",ROUND('[1]Source'!V57,2))</f>
        <v>0.46</v>
      </c>
      <c r="M302" s="10">
        <f>IF('[1]Source'!P57=0,"",ROUND('[1]Source'!P57,2))</f>
      </c>
      <c r="N302" s="10">
        <f>IF('[1]Source'!Q57=0,"-",ROUND('[1]Source'!Q57,2))</f>
        <v>6.05</v>
      </c>
    </row>
    <row r="303" spans="1:14" ht="96">
      <c r="A303" s="11"/>
      <c r="B303" s="12" t="str">
        <f>'[1]SmtRes'!I205</f>
        <v>1-2.4-73</v>
      </c>
      <c r="C303" s="12" t="str">
        <f>'[1]SmtRes'!K205</f>
        <v>Затраты труда рабочих-строителей (средний разряд 2.4)</v>
      </c>
      <c r="D303" s="12" t="str">
        <f>'[1]SmtRes'!O205</f>
        <v>чел.ч</v>
      </c>
      <c r="E303" s="11">
        <f>'[1]SmtRes'!Y205*'[1]Source'!I57</f>
        <v>6.1306899999999995</v>
      </c>
      <c r="F303" s="11">
        <f>'[1]SmtRes'!Y205</f>
        <v>103.91</v>
      </c>
      <c r="G303" s="11"/>
      <c r="H303" s="11"/>
      <c r="I303" s="11">
        <f>IF('[1]SmtRes'!AA205=0,"",ROUND('[1]SmtRes'!AA205,2))</f>
      </c>
      <c r="J303" s="11">
        <f>IF('[1]SmtRes'!AB205=0,"",ROUND('[1]SmtRes'!AB205,2))</f>
      </c>
      <c r="K303" s="11"/>
      <c r="L303" s="11"/>
      <c r="M303" s="11">
        <f>IF('[1]SmtRes'!AA205=0,"",ROUND('[1]SmtRes'!AA205*'[1]Source'!I57*'[1]SmtRes'!Y205,2))</f>
      </c>
      <c r="N303" s="11">
        <f>IF('[1]SmtRes'!AB205=0,"",ROUND('[1]SmtRes'!AB205*'[1]Source'!I57*'[1]SmtRes'!Y205,2))</f>
      </c>
    </row>
    <row r="304" spans="1:14" ht="48">
      <c r="A304" s="11"/>
      <c r="B304" s="12" t="str">
        <f>'[1]SmtRes'!I206</f>
        <v>2</v>
      </c>
      <c r="C304" s="12" t="str">
        <f>'[1]SmtRes'!K206</f>
        <v>Затраты труда машинистов</v>
      </c>
      <c r="D304" s="12" t="str">
        <f>'[1]SmtRes'!O206</f>
        <v>чел.час</v>
      </c>
      <c r="E304" s="11">
        <f>'[1]SmtRes'!Y206*'[1]Source'!I57</f>
        <v>0.45666</v>
      </c>
      <c r="F304" s="11">
        <f>'[1]SmtRes'!Y206</f>
        <v>7.74</v>
      </c>
      <c r="G304" s="11"/>
      <c r="H304" s="11"/>
      <c r="I304" s="11">
        <f>IF('[1]SmtRes'!AA206=0,"",ROUND('[1]SmtRes'!AA206,2))</f>
      </c>
      <c r="J304" s="11">
        <f>IF('[1]SmtRes'!AB206=0,"",ROUND('[1]SmtRes'!AB206,2))</f>
      </c>
      <c r="K304" s="11"/>
      <c r="L304" s="11"/>
      <c r="M304" s="11">
        <f>IF('[1]SmtRes'!AA206=0,"",ROUND('[1]SmtRes'!AA206*'[1]Source'!I57*'[1]SmtRes'!Y206,2))</f>
      </c>
      <c r="N304" s="11">
        <f>IF('[1]SmtRes'!AB206=0,"",ROUND('[1]SmtRes'!AB206*'[1]Source'!I57*'[1]SmtRes'!Y206,2))</f>
      </c>
    </row>
    <row r="305" spans="1:14" ht="12.75">
      <c r="A305" s="40" t="s">
        <v>28</v>
      </c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</row>
    <row r="306" spans="1:14" ht="84">
      <c r="A306" s="13"/>
      <c r="B306" s="14" t="str">
        <f>'[1]SmtRes'!I207</f>
        <v>031121</v>
      </c>
      <c r="C306" s="14" t="str">
        <f>'[1]SmtRes'!K207</f>
        <v>Подъемники мачтовые строительные 0.5 т</v>
      </c>
      <c r="D306" s="14" t="str">
        <f>'[1]SmtRes'!O207</f>
        <v>маш.-ч</v>
      </c>
      <c r="E306" s="13">
        <f>'[1]SmtRes'!Y207*'[1]Source'!I57</f>
        <v>0.45666</v>
      </c>
      <c r="F306" s="13">
        <f>'[1]SmtRes'!Y207</f>
        <v>7.74</v>
      </c>
      <c r="G306" s="13"/>
      <c r="H306" s="13"/>
      <c r="I306" s="13">
        <f>IF('[1]SmtRes'!AA207=0,"",ROUND('[1]SmtRes'!AA207,2))</f>
      </c>
      <c r="J306" s="13">
        <f>IF('[1]SmtRes'!AB207=0,"",ROUND('[1]SmtRes'!AB207,2))</f>
        <v>13.25</v>
      </c>
      <c r="K306" s="13"/>
      <c r="L306" s="13"/>
      <c r="M306" s="13">
        <f>IF('[1]SmtRes'!AA207=0,"",ROUND('[1]SmtRes'!AA207*'[1]Source'!I57*'[1]SmtRes'!Y207,2))</f>
      </c>
      <c r="N306" s="13">
        <f>IF('[1]SmtRes'!AB207=0,"",ROUND('[1]SmtRes'!AB207*'[1]Source'!I57*'[1]SmtRes'!Y207,2))</f>
        <v>6.05</v>
      </c>
    </row>
    <row r="307" spans="1:14" ht="204">
      <c r="A307" s="8" t="str">
        <f>'[1]Source'!E58</f>
        <v>28</v>
      </c>
      <c r="B307" s="9" t="str">
        <f>'[1]Source'!F58</f>
        <v>10-01-039-1</v>
      </c>
      <c r="C307" s="9" t="str">
        <f>'[1]Source'!G58</f>
        <v>Установка блоков в наружных и внутренних дверных проемах в каменных стенах площадью проема до 3 м2</v>
      </c>
      <c r="D307" s="9" t="str">
        <f>'[1]Source'!H58</f>
        <v>100 м2</v>
      </c>
      <c r="E307" s="10">
        <f>ROUND('[1]Source'!I58,10)</f>
        <v>0.059</v>
      </c>
      <c r="F307" s="10" t="str">
        <f>IF('[1]Source'!J58=0,"-",ROUND('[1]Source'!J58,10))</f>
        <v>-</v>
      </c>
      <c r="G307" s="10">
        <f>IF('[1]Source'!AH58=0,"-",ROUND('[1]Source'!AH58,2))</f>
        <v>104.28</v>
      </c>
      <c r="H307" s="10">
        <f>IF('[1]Source'!AI58=0,"-",ROUND('[1]Source'!AI58,2))</f>
        <v>13.34</v>
      </c>
      <c r="I307" s="10">
        <f>IF('[1]Source'!AC58=0,"",ROUND('[1]Source'!AC58,2))</f>
        <v>21944.33</v>
      </c>
      <c r="J307" s="10">
        <f>IF('[1]Source'!AD58=0,"-",ROUND('[1]Source'!AD58,2))</f>
        <v>1510.19</v>
      </c>
      <c r="K307" s="10">
        <f>IF('[1]Source'!U58=0,"-",ROUND('[1]Source'!U58,2))</f>
        <v>6.15</v>
      </c>
      <c r="L307" s="10">
        <f>IF('[1]Source'!V58=0,"-",ROUND('[1]Source'!V58,2))</f>
        <v>0.79</v>
      </c>
      <c r="M307" s="10">
        <f>IF('[1]Source'!P58=0,"",ROUND('[1]Source'!P58,2))</f>
        <v>1294.72</v>
      </c>
      <c r="N307" s="10">
        <f>IF('[1]Source'!Q58=0,"-",ROUND('[1]Source'!Q58,2))</f>
        <v>89.1</v>
      </c>
    </row>
    <row r="308" spans="1:14" ht="96">
      <c r="A308" s="11"/>
      <c r="B308" s="12" t="str">
        <f>'[1]SmtRes'!I208</f>
        <v>1-3.6-73</v>
      </c>
      <c r="C308" s="12" t="str">
        <f>'[1]SmtRes'!K208</f>
        <v>Затраты труда рабочих-строителей (средний разряд 3.6)</v>
      </c>
      <c r="D308" s="12" t="str">
        <f>'[1]SmtRes'!O208</f>
        <v>чел.ч</v>
      </c>
      <c r="E308" s="11">
        <f>'[1]SmtRes'!Y208*'[1]Source'!I58</f>
        <v>6.15252</v>
      </c>
      <c r="F308" s="11">
        <f>'[1]SmtRes'!Y208</f>
        <v>104.28</v>
      </c>
      <c r="G308" s="11"/>
      <c r="H308" s="11"/>
      <c r="I308" s="11">
        <f>IF('[1]SmtRes'!AA208=0,"",ROUND('[1]SmtRes'!AA208,2))</f>
      </c>
      <c r="J308" s="11">
        <f>IF('[1]SmtRes'!AB208=0,"",ROUND('[1]SmtRes'!AB208,2))</f>
      </c>
      <c r="K308" s="11"/>
      <c r="L308" s="11"/>
      <c r="M308" s="11">
        <f>IF('[1]SmtRes'!AA208=0,"",ROUND('[1]SmtRes'!AA208*'[1]Source'!I58*'[1]SmtRes'!Y208,2))</f>
      </c>
      <c r="N308" s="11">
        <f>IF('[1]SmtRes'!AB208=0,"",ROUND('[1]SmtRes'!AB208*'[1]Source'!I58*'[1]SmtRes'!Y208,2))</f>
      </c>
    </row>
    <row r="309" spans="1:14" ht="48">
      <c r="A309" s="11"/>
      <c r="B309" s="12" t="str">
        <f>'[1]SmtRes'!I209</f>
        <v>2</v>
      </c>
      <c r="C309" s="12" t="str">
        <f>'[1]SmtRes'!K209</f>
        <v>Затраты труда машинистов</v>
      </c>
      <c r="D309" s="12" t="str">
        <f>'[1]SmtRes'!O209</f>
        <v>чел.час</v>
      </c>
      <c r="E309" s="11">
        <f>'[1]SmtRes'!Y209*'[1]Source'!I58</f>
        <v>0.78706</v>
      </c>
      <c r="F309" s="11">
        <f>'[1]SmtRes'!Y209</f>
        <v>13.34</v>
      </c>
      <c r="G309" s="11"/>
      <c r="H309" s="11"/>
      <c r="I309" s="11">
        <f>IF('[1]SmtRes'!AA209=0,"",ROUND('[1]SmtRes'!AA209,2))</f>
      </c>
      <c r="J309" s="11">
        <f>IF('[1]SmtRes'!AB209=0,"",ROUND('[1]SmtRes'!AB209,2))</f>
      </c>
      <c r="K309" s="11"/>
      <c r="L309" s="11"/>
      <c r="M309" s="11">
        <f>IF('[1]SmtRes'!AA209=0,"",ROUND('[1]SmtRes'!AA209*'[1]Source'!I58*'[1]SmtRes'!Y209,2))</f>
      </c>
      <c r="N309" s="11">
        <f>IF('[1]SmtRes'!AB209=0,"",ROUND('[1]SmtRes'!AB209*'[1]Source'!I58*'[1]SmtRes'!Y209,2))</f>
      </c>
    </row>
    <row r="310" spans="1:14" ht="12.75">
      <c r="A310" s="40" t="s">
        <v>28</v>
      </c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</row>
    <row r="311" spans="1:14" ht="192">
      <c r="A311" s="15"/>
      <c r="B311" s="16" t="str">
        <f>'[1]SmtRes'!I210</f>
        <v>020129</v>
      </c>
      <c r="C311" s="16" t="str">
        <f>'[1]SmtRes'!K210</f>
        <v>Краны башенные при работе на других видах строительства (кроме монтажа технологического оборудования) 8 т</v>
      </c>
      <c r="D311" s="16" t="str">
        <f>'[1]SmtRes'!O210</f>
        <v>маш.ч</v>
      </c>
      <c r="E311" s="15">
        <f>'[1]SmtRes'!Y210*'[1]Source'!I58</f>
        <v>0.5717099999999999</v>
      </c>
      <c r="F311" s="15">
        <f>'[1]SmtRes'!Y210</f>
        <v>9.69</v>
      </c>
      <c r="G311" s="15"/>
      <c r="H311" s="15"/>
      <c r="I311" s="15">
        <f>IF('[1]SmtRes'!AA210=0,"",ROUND('[1]SmtRes'!AA210,2))</f>
      </c>
      <c r="J311" s="15">
        <f>IF('[1]SmtRes'!AB210=0,"",ROUND('[1]SmtRes'!AB210,2))</f>
        <v>118.84</v>
      </c>
      <c r="K311" s="15"/>
      <c r="L311" s="15"/>
      <c r="M311" s="15">
        <f>IF('[1]SmtRes'!AA210=0,"",ROUND('[1]SmtRes'!AA210*'[1]Source'!I58*'[1]SmtRes'!Y210,2))</f>
      </c>
      <c r="N311" s="15">
        <f>IF('[1]SmtRes'!AB210=0,"",ROUND('[1]SmtRes'!AB210*'[1]Source'!I58*'[1]SmtRes'!Y210,2))</f>
        <v>67.94</v>
      </c>
    </row>
    <row r="312" spans="1:14" ht="192">
      <c r="A312" s="15"/>
      <c r="B312" s="16" t="str">
        <f>'[1]SmtRes'!I211</f>
        <v>021141</v>
      </c>
      <c r="C312" s="16" t="str">
        <f>'[1]SmtRes'!K211</f>
        <v>Краны на автомобильном ходу при работе на других видах строительства (кроме магистральных трубопроводов) 10 т</v>
      </c>
      <c r="D312" s="16" t="str">
        <f>'[1]SmtRes'!O211</f>
        <v>маш.-ч</v>
      </c>
      <c r="E312" s="15">
        <f>'[1]SmtRes'!Y211*'[1]Source'!I58</f>
        <v>0.09793999999999999</v>
      </c>
      <c r="F312" s="15">
        <f>'[1]SmtRes'!Y211</f>
        <v>1.66</v>
      </c>
      <c r="G312" s="15"/>
      <c r="H312" s="15"/>
      <c r="I312" s="15">
        <f>IF('[1]SmtRes'!AA211=0,"",ROUND('[1]SmtRes'!AA211,2))</f>
      </c>
      <c r="J312" s="15">
        <f>IF('[1]SmtRes'!AB211=0,"",ROUND('[1]SmtRes'!AB211,2))</f>
        <v>123.73</v>
      </c>
      <c r="K312" s="15"/>
      <c r="L312" s="15"/>
      <c r="M312" s="15">
        <f>IF('[1]SmtRes'!AA211=0,"",ROUND('[1]SmtRes'!AA211*'[1]Source'!I58*'[1]SmtRes'!Y211,2))</f>
      </c>
      <c r="N312" s="15">
        <f>IF('[1]SmtRes'!AB211=0,"",ROUND('[1]SmtRes'!AB211*'[1]Source'!I58*'[1]SmtRes'!Y211,2))</f>
        <v>12.12</v>
      </c>
    </row>
    <row r="313" spans="1:14" ht="72">
      <c r="A313" s="15"/>
      <c r="B313" s="16" t="str">
        <f>'[1]SmtRes'!I212</f>
        <v>121011</v>
      </c>
      <c r="C313" s="16" t="str">
        <f>'[1]SmtRes'!K212</f>
        <v>Котлы битумные передвижные 400 л</v>
      </c>
      <c r="D313" s="16" t="str">
        <f>'[1]SmtRes'!O212</f>
        <v>маш.ч</v>
      </c>
      <c r="E313" s="15">
        <f>'[1]SmtRes'!Y212*'[1]Source'!I58</f>
        <v>0.10561</v>
      </c>
      <c r="F313" s="15">
        <f>'[1]SmtRes'!Y212</f>
        <v>1.79</v>
      </c>
      <c r="G313" s="15"/>
      <c r="H313" s="15"/>
      <c r="I313" s="15">
        <f>IF('[1]SmtRes'!AA212=0,"",ROUND('[1]SmtRes'!AA212,2))</f>
      </c>
      <c r="J313" s="15">
        <f>IF('[1]SmtRes'!AB212=0,"",ROUND('[1]SmtRes'!AB212,2))</f>
        <v>18.05</v>
      </c>
      <c r="K313" s="15"/>
      <c r="L313" s="15"/>
      <c r="M313" s="15">
        <f>IF('[1]SmtRes'!AA212=0,"",ROUND('[1]SmtRes'!AA212*'[1]Source'!I58*'[1]SmtRes'!Y212,2))</f>
      </c>
      <c r="N313" s="15">
        <f>IF('[1]SmtRes'!AB212=0,"",ROUND('[1]SmtRes'!AB212*'[1]Source'!I58*'[1]SmtRes'!Y212,2))</f>
        <v>1.91</v>
      </c>
    </row>
    <row r="314" spans="1:14" ht="96">
      <c r="A314" s="15"/>
      <c r="B314" s="16" t="str">
        <f>'[1]SmtRes'!I213</f>
        <v>400001</v>
      </c>
      <c r="C314" s="16" t="str">
        <f>'[1]SmtRes'!K213</f>
        <v>Автомобили бортовые грузоподъемностью до 5 т</v>
      </c>
      <c r="D314" s="16" t="str">
        <f>'[1]SmtRes'!O213</f>
        <v>маш.-ч</v>
      </c>
      <c r="E314" s="15">
        <f>'[1]SmtRes'!Y213*'[1]Source'!I58</f>
        <v>0.11740999999999999</v>
      </c>
      <c r="F314" s="15">
        <f>'[1]SmtRes'!Y213</f>
        <v>1.99</v>
      </c>
      <c r="G314" s="15"/>
      <c r="H314" s="15"/>
      <c r="I314" s="15">
        <f>IF('[1]SmtRes'!AA213=0,"",ROUND('[1]SmtRes'!AA213,2))</f>
      </c>
      <c r="J314" s="15">
        <f>IF('[1]SmtRes'!AB213=0,"",ROUND('[1]SmtRes'!AB213,2))</f>
        <v>60.77</v>
      </c>
      <c r="K314" s="15"/>
      <c r="L314" s="15"/>
      <c r="M314" s="15">
        <f>IF('[1]SmtRes'!AA213=0,"",ROUND('[1]SmtRes'!AA213*'[1]Source'!I58*'[1]SmtRes'!Y213,2))</f>
      </c>
      <c r="N314" s="15">
        <f>IF('[1]SmtRes'!AB213=0,"",ROUND('[1]SmtRes'!AB213*'[1]Source'!I58*'[1]SmtRes'!Y213,2))</f>
        <v>7.14</v>
      </c>
    </row>
    <row r="315" spans="1:14" ht="12.75">
      <c r="A315" s="40" t="s">
        <v>29</v>
      </c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</row>
    <row r="316" spans="1:14" ht="60">
      <c r="A316" s="17"/>
      <c r="B316" s="18" t="str">
        <f>'[1]SmtRes'!I214</f>
        <v>101-0195</v>
      </c>
      <c r="C316" s="18" t="str">
        <f>'[1]SmtRes'!K214</f>
        <v>Гвозди толевые круглые  3.0х40 мм</v>
      </c>
      <c r="D316" s="18" t="str">
        <f>'[1]SmtRes'!O214</f>
        <v>т</v>
      </c>
      <c r="E316" s="17">
        <f>'[1]SmtRes'!Y214*'[1]Source'!I58</f>
        <v>0.00012389999999999998</v>
      </c>
      <c r="F316" s="17">
        <f>'[1]SmtRes'!Y214</f>
        <v>0.0021</v>
      </c>
      <c r="G316" s="17"/>
      <c r="H316" s="17"/>
      <c r="I316" s="17">
        <f>IF('[1]SmtRes'!AA214=0,"",ROUND('[1]SmtRes'!AA214,2))</f>
        <v>11622.17</v>
      </c>
      <c r="J316" s="17">
        <f>IF('[1]SmtRes'!AB214=0,"",ROUND('[1]SmtRes'!AB214,2))</f>
      </c>
      <c r="K316" s="17"/>
      <c r="L316" s="17"/>
      <c r="M316" s="17">
        <f>IF('[1]SmtRes'!AA214=0,"",ROUND('[1]SmtRes'!AA214*'[1]Source'!I58*'[1]SmtRes'!Y214,2))</f>
        <v>1.44</v>
      </c>
      <c r="N316" s="17">
        <f>IF('[1]SmtRes'!AB214=0,"",ROUND('[1]SmtRes'!AB214*'[1]Source'!I58*'[1]SmtRes'!Y214,2))</f>
      </c>
    </row>
    <row r="317" spans="1:14" ht="48">
      <c r="A317" s="17"/>
      <c r="B317" s="18" t="str">
        <f>'[1]SmtRes'!I215</f>
        <v>101-0219</v>
      </c>
      <c r="C317" s="18" t="str">
        <f>'[1]SmtRes'!K215</f>
        <v>Гипсовые вяжущие Г-3</v>
      </c>
      <c r="D317" s="18" t="str">
        <f>'[1]SmtRes'!O215</f>
        <v>т</v>
      </c>
      <c r="E317" s="17">
        <f>'[1]SmtRes'!Y215*'[1]Source'!I58</f>
        <v>0.000944</v>
      </c>
      <c r="F317" s="17">
        <f>'[1]SmtRes'!Y215</f>
        <v>0.016</v>
      </c>
      <c r="G317" s="17"/>
      <c r="H317" s="17"/>
      <c r="I317" s="17">
        <f>IF('[1]SmtRes'!AA215=0,"",ROUND('[1]SmtRes'!AA215,2))</f>
        <v>465.96</v>
      </c>
      <c r="J317" s="17">
        <f>IF('[1]SmtRes'!AB215=0,"",ROUND('[1]SmtRes'!AB215,2))</f>
      </c>
      <c r="K317" s="17"/>
      <c r="L317" s="17"/>
      <c r="M317" s="17">
        <f>IF('[1]SmtRes'!AA215=0,"",ROUND('[1]SmtRes'!AA215*'[1]Source'!I58*'[1]SmtRes'!Y215,2))</f>
        <v>0.44</v>
      </c>
      <c r="N317" s="17">
        <f>IF('[1]SmtRes'!AB215=0,"",ROUND('[1]SmtRes'!AB215*'[1]Source'!I58*'[1]SmtRes'!Y215,2))</f>
      </c>
    </row>
    <row r="318" spans="1:14" ht="96">
      <c r="A318" s="17"/>
      <c r="B318" s="18" t="str">
        <f>'[1]SmtRes'!I216</f>
        <v>101-1591</v>
      </c>
      <c r="C318" s="18" t="str">
        <f>'[1]SmtRes'!K216</f>
        <v>Смола  каменноугольная для дорожного строительства</v>
      </c>
      <c r="D318" s="18" t="str">
        <f>'[1]SmtRes'!O216</f>
        <v>т</v>
      </c>
      <c r="E318" s="17">
        <f>'[1]SmtRes'!Y216*'[1]Source'!I58</f>
        <v>0.0013923999999999998</v>
      </c>
      <c r="F318" s="17">
        <f>'[1]SmtRes'!Y216</f>
        <v>0.0236</v>
      </c>
      <c r="G318" s="17"/>
      <c r="H318" s="17"/>
      <c r="I318" s="17">
        <f>IF('[1]SmtRes'!AA216=0,"",ROUND('[1]SmtRes'!AA216,2))</f>
        <v>1685.85</v>
      </c>
      <c r="J318" s="17">
        <f>IF('[1]SmtRes'!AB216=0,"",ROUND('[1]SmtRes'!AB216,2))</f>
      </c>
      <c r="K318" s="17"/>
      <c r="L318" s="17"/>
      <c r="M318" s="17">
        <f>IF('[1]SmtRes'!AA216=0,"",ROUND('[1]SmtRes'!AA216*'[1]Source'!I58*'[1]SmtRes'!Y216,2))</f>
        <v>2.35</v>
      </c>
      <c r="N318" s="17">
        <f>IF('[1]SmtRes'!AB216=0,"",ROUND('[1]SmtRes'!AB216*'[1]Source'!I58*'[1]SmtRes'!Y216,2))</f>
      </c>
    </row>
    <row r="319" spans="1:14" ht="36">
      <c r="A319" s="17"/>
      <c r="B319" s="18" t="str">
        <f>'[1]SmtRes'!I217</f>
        <v>101-1705</v>
      </c>
      <c r="C319" s="18" t="str">
        <f>'[1]SmtRes'!K217</f>
        <v>Пакля пропитанная</v>
      </c>
      <c r="D319" s="18" t="str">
        <f>'[1]SmtRes'!O217</f>
        <v>кг</v>
      </c>
      <c r="E319" s="17">
        <f>'[1]SmtRes'!Y217*'[1]Source'!I58</f>
        <v>6.372</v>
      </c>
      <c r="F319" s="17">
        <f>'[1]SmtRes'!Y217</f>
        <v>108</v>
      </c>
      <c r="G319" s="17"/>
      <c r="H319" s="17"/>
      <c r="I319" s="17">
        <f>IF('[1]SmtRes'!AA217=0,"",ROUND('[1]SmtRes'!AA217,2))</f>
        <v>13.37</v>
      </c>
      <c r="J319" s="17">
        <f>IF('[1]SmtRes'!AB217=0,"",ROUND('[1]SmtRes'!AB217,2))</f>
      </c>
      <c r="K319" s="17"/>
      <c r="L319" s="17"/>
      <c r="M319" s="17">
        <f>IF('[1]SmtRes'!AA217=0,"",ROUND('[1]SmtRes'!AA217*'[1]Source'!I58*'[1]SmtRes'!Y217,2))</f>
        <v>85.19</v>
      </c>
      <c r="N319" s="17">
        <f>IF('[1]SmtRes'!AB217=0,"",ROUND('[1]SmtRes'!AB217*'[1]Source'!I58*'[1]SmtRes'!Y217,2))</f>
      </c>
    </row>
    <row r="320" spans="1:14" ht="108">
      <c r="A320" s="17"/>
      <c r="B320" s="18" t="str">
        <f>'[1]SmtRes'!I218</f>
        <v>101-1742</v>
      </c>
      <c r="C320" s="18" t="str">
        <f>'[1]SmtRes'!K218</f>
        <v>Толь с крупнозернистой посыпкой гидроизоляционный марки ТГ-350</v>
      </c>
      <c r="D320" s="18" t="str">
        <f>'[1]SmtRes'!O218</f>
        <v>м2</v>
      </c>
      <c r="E320" s="17">
        <f>'[1]SmtRes'!Y218*'[1]Source'!I58</f>
        <v>5.2509999999999994</v>
      </c>
      <c r="F320" s="17">
        <f>'[1]SmtRes'!Y218</f>
        <v>89</v>
      </c>
      <c r="G320" s="17"/>
      <c r="H320" s="17"/>
      <c r="I320" s="17">
        <f>IF('[1]SmtRes'!AA218=0,"",ROUND('[1]SmtRes'!AA218,2))</f>
        <v>6.05</v>
      </c>
      <c r="J320" s="17">
        <f>IF('[1]SmtRes'!AB218=0,"",ROUND('[1]SmtRes'!AB218,2))</f>
      </c>
      <c r="K320" s="17"/>
      <c r="L320" s="17"/>
      <c r="M320" s="17">
        <f>IF('[1]SmtRes'!AA218=0,"",ROUND('[1]SmtRes'!AA218*'[1]Source'!I58*'[1]SmtRes'!Y218,2))</f>
        <v>31.77</v>
      </c>
      <c r="N320" s="17">
        <f>IF('[1]SmtRes'!AB218=0,"",ROUND('[1]SmtRes'!AB218*'[1]Source'!I58*'[1]SmtRes'!Y218,2))</f>
      </c>
    </row>
    <row r="321" spans="1:14" ht="36">
      <c r="A321" s="17"/>
      <c r="B321" s="18" t="str">
        <f>'[1]SmtRes'!I219</f>
        <v>101-1805</v>
      </c>
      <c r="C321" s="18" t="str">
        <f>'[1]SmtRes'!K219</f>
        <v>Гвозди строительные</v>
      </c>
      <c r="D321" s="18" t="str">
        <f>'[1]SmtRes'!O219</f>
        <v>т</v>
      </c>
      <c r="E321" s="17">
        <f>'[1]SmtRes'!Y219*'[1]Source'!I58</f>
        <v>0.00024366999999999998</v>
      </c>
      <c r="F321" s="17">
        <f>'[1]SmtRes'!Y219</f>
        <v>0.00413</v>
      </c>
      <c r="G321" s="17"/>
      <c r="H321" s="17"/>
      <c r="I321" s="17">
        <f>IF('[1]SmtRes'!AA219=0,"",ROUND('[1]SmtRes'!AA219,2))</f>
        <v>7696.95</v>
      </c>
      <c r="J321" s="17">
        <f>IF('[1]SmtRes'!AB219=0,"",ROUND('[1]SmtRes'!AB219,2))</f>
      </c>
      <c r="K321" s="17"/>
      <c r="L321" s="17"/>
      <c r="M321" s="17">
        <f>IF('[1]SmtRes'!AA219=0,"",ROUND('[1]SmtRes'!AA219*'[1]Source'!I58*'[1]SmtRes'!Y219,2))</f>
        <v>1.88</v>
      </c>
      <c r="N321" s="17">
        <f>IF('[1]SmtRes'!AB219=0,"",ROUND('[1]SmtRes'!AB219*'[1]Source'!I58*'[1]SmtRes'!Y219,2))</f>
      </c>
    </row>
    <row r="322" spans="1:14" ht="36">
      <c r="A322" s="17"/>
      <c r="B322" s="18" t="str">
        <f>'[1]SmtRes'!I220</f>
        <v>101-9185</v>
      </c>
      <c r="C322" s="18" t="str">
        <f>'[1]SmtRes'!K220</f>
        <v>Ерши металлические</v>
      </c>
      <c r="D322" s="18" t="str">
        <f>'[1]SmtRes'!O220</f>
        <v>кг</v>
      </c>
      <c r="E322" s="17">
        <f>'[1]SmtRes'!Y220*'[1]Source'!I58</f>
        <v>2.2125</v>
      </c>
      <c r="F322" s="17">
        <f>'[1]SmtRes'!Y220</f>
        <v>37.5</v>
      </c>
      <c r="G322" s="17"/>
      <c r="H322" s="17"/>
      <c r="I322" s="17">
        <f>IF('[1]SmtRes'!AA220=0,"",ROUND('[1]SmtRes'!AA220,2))</f>
        <v>16.86</v>
      </c>
      <c r="J322" s="17">
        <f>IF('[1]SmtRes'!AB220=0,"",ROUND('[1]SmtRes'!AB220,2))</f>
      </c>
      <c r="K322" s="17"/>
      <c r="L322" s="17"/>
      <c r="M322" s="17">
        <f>IF('[1]SmtRes'!AA220=0,"",ROUND('[1]SmtRes'!AA220*'[1]Source'!I58*'[1]SmtRes'!Y220,2))</f>
        <v>37.3</v>
      </c>
      <c r="N322" s="17">
        <f>IF('[1]SmtRes'!AB220=0,"",ROUND('[1]SmtRes'!AB220*'[1]Source'!I58*'[1]SmtRes'!Y220,2))</f>
      </c>
    </row>
    <row r="323" spans="1:14" ht="36">
      <c r="A323" s="17"/>
      <c r="B323" s="18" t="str">
        <f>'[1]SmtRes'!I221</f>
        <v>101-9411</v>
      </c>
      <c r="C323" s="18" t="str">
        <f>'[1]SmtRes'!K221</f>
        <v>Скобяные изделия</v>
      </c>
      <c r="D323" s="18" t="str">
        <f>'[1]SmtRes'!O221</f>
        <v>компл.</v>
      </c>
      <c r="E323" s="17">
        <f>'[1]SmtRes'!Y221*'[1]Source'!I58</f>
        <v>3.000000022</v>
      </c>
      <c r="F323" s="17">
        <f>'[1]SmtRes'!Y221</f>
        <v>50.847458</v>
      </c>
      <c r="G323" s="17"/>
      <c r="H323" s="17"/>
      <c r="I323" s="17">
        <f>IF('[1]SmtRes'!AA221=0,"",ROUND('[1]SmtRes'!AA221,2))</f>
      </c>
      <c r="J323" s="17">
        <f>IF('[1]SmtRes'!AB221=0,"",ROUND('[1]SmtRes'!AB221,2))</f>
      </c>
      <c r="K323" s="17"/>
      <c r="L323" s="17"/>
      <c r="M323" s="17">
        <f>IF('[1]SmtRes'!AA221=0,"",ROUND('[1]SmtRes'!AA221*'[1]Source'!I58*'[1]SmtRes'!Y221,2))</f>
      </c>
      <c r="N323" s="17">
        <f>IF('[1]SmtRes'!AB221=0,"",ROUND('[1]SmtRes'!AB221*'[1]Source'!I58*'[1]SmtRes'!Y221,2))</f>
      </c>
    </row>
    <row r="324" spans="1:14" ht="168">
      <c r="A324" s="17"/>
      <c r="B324" s="18" t="str">
        <f>'[1]SmtRes'!I222</f>
        <v>102-0053</v>
      </c>
      <c r="C324" s="18" t="str">
        <f>'[1]SmtRes'!K222</f>
        <v>Пиломатериалы хвойных пород.Доски обрезные длиной 4-6.5 м, шириной 75-150 мм, толщиной 25 мм   III сорта</v>
      </c>
      <c r="D324" s="18" t="str">
        <f>'[1]SmtRes'!O222</f>
        <v>м3</v>
      </c>
      <c r="E324" s="17">
        <f>'[1]SmtRes'!Y222*'[1]Source'!I58</f>
        <v>0.00472</v>
      </c>
      <c r="F324" s="17">
        <f>'[1]SmtRes'!Y222</f>
        <v>0.08</v>
      </c>
      <c r="G324" s="17"/>
      <c r="H324" s="17"/>
      <c r="I324" s="17">
        <f>IF('[1]SmtRes'!AA222=0,"",ROUND('[1]SmtRes'!AA222,2))</f>
        <v>1145.62</v>
      </c>
      <c r="J324" s="17">
        <f>IF('[1]SmtRes'!AB222=0,"",ROUND('[1]SmtRes'!AB222,2))</f>
      </c>
      <c r="K324" s="17"/>
      <c r="L324" s="17"/>
      <c r="M324" s="17">
        <f>IF('[1]SmtRes'!AA222=0,"",ROUND('[1]SmtRes'!AA222*'[1]Source'!I58*'[1]SmtRes'!Y222,2))</f>
        <v>5.41</v>
      </c>
      <c r="N324" s="17">
        <f>IF('[1]SmtRes'!AB222=0,"",ROUND('[1]SmtRes'!AB222*'[1]Source'!I58*'[1]SmtRes'!Y222,2))</f>
      </c>
    </row>
    <row r="325" spans="1:14" ht="384">
      <c r="A325" s="17"/>
      <c r="B325" s="18" t="str">
        <f>'[1]SmtRes'!I223</f>
        <v>203-0198</v>
      </c>
      <c r="C325" s="18" t="str">
        <f>'[1]SmtRes'!K223</f>
        <v>Блоки дверные глухие и под остекление с мелкопустотным(решетчатым)заполнением полотен, оклеенных твердыми древесноволокнистыми плитами однопольные с полотном глухим:ДГ 21-7 пл.1,39 м2; ДГ 21-8 пл.1,59 м2</v>
      </c>
      <c r="D325" s="18" t="str">
        <f>'[1]SmtRes'!O223</f>
        <v>м2</v>
      </c>
      <c r="E325" s="17">
        <f>'[1]SmtRes'!Y223*'[1]Source'!I58</f>
        <v>5.8999999999999995</v>
      </c>
      <c r="F325" s="17">
        <f>'[1]SmtRes'!Y223</f>
        <v>100</v>
      </c>
      <c r="G325" s="17"/>
      <c r="H325" s="17"/>
      <c r="I325" s="17">
        <f>IF('[1]SmtRes'!AA223=0,"",ROUND('[1]SmtRes'!AA223,2))</f>
        <v>190.96</v>
      </c>
      <c r="J325" s="17">
        <f>IF('[1]SmtRes'!AB223=0,"",ROUND('[1]SmtRes'!AB223,2))</f>
      </c>
      <c r="K325" s="17"/>
      <c r="L325" s="17"/>
      <c r="M325" s="17">
        <f>IF('[1]SmtRes'!AA223=0,"",ROUND('[1]SmtRes'!AA223*'[1]Source'!I58*'[1]SmtRes'!Y223,2))</f>
        <v>1126.66</v>
      </c>
      <c r="N325" s="17">
        <f>IF('[1]SmtRes'!AB223=0,"",ROUND('[1]SmtRes'!AB223*'[1]Source'!I58*'[1]SmtRes'!Y223,2))</f>
      </c>
    </row>
    <row r="326" spans="1:14" ht="108">
      <c r="A326" s="19"/>
      <c r="B326" s="20" t="str">
        <f>'[1]SmtRes'!I224</f>
        <v>402-0087</v>
      </c>
      <c r="C326" s="20" t="str">
        <f>'[1]SmtRes'!K224</f>
        <v>Раствор готовый отделочный тяжелый, известковый:1:2.0</v>
      </c>
      <c r="D326" s="20" t="str">
        <f>'[1]SmtRes'!O224</f>
        <v>м3</v>
      </c>
      <c r="E326" s="19">
        <f>'[1]SmtRes'!Y224*'[1]Source'!I58</f>
        <v>0.006194999999999999</v>
      </c>
      <c r="F326" s="19">
        <f>'[1]SmtRes'!Y224</f>
        <v>0.105</v>
      </c>
      <c r="G326" s="19"/>
      <c r="H326" s="19"/>
      <c r="I326" s="19">
        <f>IF('[1]SmtRes'!AA224=0,"",ROUND('[1]SmtRes'!AA224,2))</f>
        <v>367.3</v>
      </c>
      <c r="J326" s="19">
        <f>IF('[1]SmtRes'!AB224=0,"",ROUND('[1]SmtRes'!AB224,2))</f>
      </c>
      <c r="K326" s="19"/>
      <c r="L326" s="19"/>
      <c r="M326" s="19">
        <f>IF('[1]SmtRes'!AA224=0,"",ROUND('[1]SmtRes'!AA224*'[1]Source'!I58*'[1]SmtRes'!Y224,2))</f>
        <v>2.28</v>
      </c>
      <c r="N326" s="19">
        <f>IF('[1]SmtRes'!AB224=0,"",ROUND('[1]SmtRes'!AB224*'[1]Source'!I58*'[1]SmtRes'!Y224,2))</f>
      </c>
    </row>
    <row r="327" spans="1:14" ht="382.5">
      <c r="A327" s="21" t="str">
        <f>'[1]Source'!E60</f>
        <v>29</v>
      </c>
      <c r="B327" s="22" t="str">
        <f>'[1]Source'!F60</f>
        <v>203-0199</v>
      </c>
      <c r="C327" s="22" t="str">
        <f>'[1]Source'!G60</f>
        <v>Блоки дверные глухие и под остекление с мелкопустотным(решетчатым)заполнением полотен, оклеенных твердыми древесноволокнистыми плитами однопольные с полотном глухим:ДГ 21-9 пл.1,80 м2; ДГ 21-10 пл.2,01 м2</v>
      </c>
      <c r="D327" s="22" t="str">
        <f>'[1]Source'!H60</f>
        <v>м2</v>
      </c>
      <c r="E327" s="23">
        <f>ROUND('[1]Source'!I60,10)</f>
        <v>4.2</v>
      </c>
      <c r="F327" s="23" t="str">
        <f>IF('[1]Source'!J60=0,"-",ROUND('[1]Source'!J60,10))</f>
        <v>-</v>
      </c>
      <c r="G327" s="23" t="str">
        <f>IF('[1]Source'!AH60=0,"-",ROUND('[1]Source'!AH60,2))</f>
        <v>-</v>
      </c>
      <c r="H327" s="23" t="str">
        <f>IF('[1]Source'!AI60=0,"-",ROUND('[1]Source'!AI60,2))</f>
        <v>-</v>
      </c>
      <c r="I327" s="23">
        <f>IF('[1]Source'!AC60=0,"",ROUND('[1]Source'!AC60,2))</f>
        <v>215.74</v>
      </c>
      <c r="J327" s="23" t="str">
        <f>IF('[1]Source'!AD60=0,"-",ROUND('[1]Source'!AD60,2))</f>
        <v>-</v>
      </c>
      <c r="K327" s="23" t="str">
        <f>IF('[1]Source'!U60=0,"-",ROUND('[1]Source'!U60,2))</f>
        <v>-</v>
      </c>
      <c r="L327" s="23" t="str">
        <f>IF('[1]Source'!V60=0,"-",ROUND('[1]Source'!V60,2))</f>
        <v>-</v>
      </c>
      <c r="M327" s="23">
        <f>IF('[1]Source'!P60=0,"",ROUND('[1]Source'!P60,2))</f>
        <v>906.11</v>
      </c>
      <c r="N327" s="23" t="str">
        <f>IF('[1]Source'!Q60=0,"-",ROUND('[1]Source'!Q60,2))</f>
        <v>-</v>
      </c>
    </row>
    <row r="328" spans="1:14" ht="382.5">
      <c r="A328" s="21" t="str">
        <f>'[1]Source'!E61</f>
        <v>30</v>
      </c>
      <c r="B328" s="22" t="str">
        <f>'[1]Source'!F61</f>
        <v>203-0198</v>
      </c>
      <c r="C328" s="22" t="str">
        <f>'[1]Source'!G61</f>
        <v>Блоки дверные глухие и под остекление с мелкопустотным(решетчатым)заполнением полотен, оклеенных твердыми древесноволокнистыми плитами однопольные с полотном глухим:ДГ 21-7 пл.1,39 м2; ДГ 21-8 пл.1,59 м2</v>
      </c>
      <c r="D328" s="22" t="str">
        <f>'[1]Source'!H61</f>
        <v>м2</v>
      </c>
      <c r="E328" s="23">
        <f>ROUND('[1]Source'!I61,10)</f>
        <v>1.39</v>
      </c>
      <c r="F328" s="23" t="str">
        <f>IF('[1]Source'!J61=0,"-",ROUND('[1]Source'!J61,10))</f>
        <v>-</v>
      </c>
      <c r="G328" s="23" t="str">
        <f>IF('[1]Source'!AH61=0,"-",ROUND('[1]Source'!AH61,2))</f>
        <v>-</v>
      </c>
      <c r="H328" s="23" t="str">
        <f>IF('[1]Source'!AI61=0,"-",ROUND('[1]Source'!AI61,2))</f>
        <v>-</v>
      </c>
      <c r="I328" s="23">
        <f>IF('[1]Source'!AC61=0,"",ROUND('[1]Source'!AC61,2))</f>
        <v>190.96</v>
      </c>
      <c r="J328" s="23" t="str">
        <f>IF('[1]Source'!AD61=0,"-",ROUND('[1]Source'!AD61,2))</f>
        <v>-</v>
      </c>
      <c r="K328" s="23" t="str">
        <f>IF('[1]Source'!U61=0,"-",ROUND('[1]Source'!U61,2))</f>
        <v>-</v>
      </c>
      <c r="L328" s="23" t="str">
        <f>IF('[1]Source'!V61=0,"-",ROUND('[1]Source'!V61,2))</f>
        <v>-</v>
      </c>
      <c r="M328" s="23">
        <f>IF('[1]Source'!P61=0,"",ROUND('[1]Source'!P61,2))</f>
        <v>265.43</v>
      </c>
      <c r="N328" s="23" t="str">
        <f>IF('[1]Source'!Q61=0,"-",ROUND('[1]Source'!Q61,2))</f>
        <v>-</v>
      </c>
    </row>
    <row r="329" spans="1:14" ht="191.25">
      <c r="A329" s="8" t="str">
        <f>'[1]Source'!E62</f>
        <v>32</v>
      </c>
      <c r="B329" s="9" t="str">
        <f>'[1]Source'!F62</f>
        <v>62-9-5</v>
      </c>
      <c r="C329" s="9" t="str">
        <f>'[1]Source'!G62</f>
        <v>Улучшенная масляная окраска ранее окрашенных окон за 2 раза с расчисткой старой краски до 35 %</v>
      </c>
      <c r="D329" s="9" t="str">
        <f>'[1]Source'!H62</f>
        <v>100 м2</v>
      </c>
      <c r="E329" s="10">
        <f>ROUND('[1]Source'!I62,10)</f>
        <v>0.189</v>
      </c>
      <c r="F329" s="10" t="str">
        <f>IF('[1]Source'!J62=0,"-",ROUND('[1]Source'!J62,10))</f>
        <v>-</v>
      </c>
      <c r="G329" s="10">
        <f>IF('[1]Source'!AH62=0,"-",ROUND('[1]Source'!AH62,2))</f>
        <v>102.7</v>
      </c>
      <c r="H329" s="10">
        <f>IF('[1]Source'!AI62=0,"-",ROUND('[1]Source'!AI62,2))</f>
        <v>0.16</v>
      </c>
      <c r="I329" s="10">
        <f>IF('[1]Source'!AC62=0,"",ROUND('[1]Source'!AC62,2))</f>
        <v>571.68</v>
      </c>
      <c r="J329" s="10">
        <f>IF('[1]Source'!AD62=0,"-",ROUND('[1]Source'!AD62,2))</f>
        <v>4.98</v>
      </c>
      <c r="K329" s="10">
        <f>IF('[1]Source'!U62=0,"-",ROUND('[1]Source'!U62,2))</f>
        <v>19.41</v>
      </c>
      <c r="L329" s="10">
        <f>IF('[1]Source'!V62=0,"-",ROUND('[1]Source'!V62,2))</f>
        <v>0.03</v>
      </c>
      <c r="M329" s="10">
        <f>IF('[1]Source'!P62=0,"",ROUND('[1]Source'!P62,2))</f>
        <v>108.05</v>
      </c>
      <c r="N329" s="10">
        <f>IF('[1]Source'!Q62=0,"-",ROUND('[1]Source'!Q62,2))</f>
        <v>0.94</v>
      </c>
    </row>
    <row r="330" spans="1:14" ht="96">
      <c r="A330" s="11"/>
      <c r="B330" s="12" t="str">
        <f>'[1]SmtRes'!I225</f>
        <v>1-3.1-73</v>
      </c>
      <c r="C330" s="12" t="str">
        <f>'[1]SmtRes'!K225</f>
        <v>Затраты труда рабочих-строителей (средний разряд 3.1)</v>
      </c>
      <c r="D330" s="12" t="str">
        <f>'[1]SmtRes'!O225</f>
        <v>чел.ч</v>
      </c>
      <c r="E330" s="11">
        <f>'[1]SmtRes'!Y225*'[1]Source'!I62</f>
        <v>19.4103</v>
      </c>
      <c r="F330" s="11">
        <f>'[1]SmtRes'!Y225</f>
        <v>102.7</v>
      </c>
      <c r="G330" s="11"/>
      <c r="H330" s="11"/>
      <c r="I330" s="11">
        <f>IF('[1]SmtRes'!AA225=0,"",ROUND('[1]SmtRes'!AA225,2))</f>
      </c>
      <c r="J330" s="11">
        <f>IF('[1]SmtRes'!AB225=0,"",ROUND('[1]SmtRes'!AB225,2))</f>
      </c>
      <c r="K330" s="11"/>
      <c r="L330" s="11"/>
      <c r="M330" s="11">
        <f>IF('[1]SmtRes'!AA225=0,"",ROUND('[1]SmtRes'!AA225*'[1]Source'!I62*'[1]SmtRes'!Y225,2))</f>
      </c>
      <c r="N330" s="11">
        <f>IF('[1]SmtRes'!AB225=0,"",ROUND('[1]SmtRes'!AB225*'[1]Source'!I62*'[1]SmtRes'!Y225,2))</f>
      </c>
    </row>
    <row r="331" spans="1:14" ht="48">
      <c r="A331" s="11"/>
      <c r="B331" s="12" t="str">
        <f>'[1]SmtRes'!I226</f>
        <v>2</v>
      </c>
      <c r="C331" s="12" t="str">
        <f>'[1]SmtRes'!K226</f>
        <v>Затраты труда машинистов</v>
      </c>
      <c r="D331" s="12" t="str">
        <f>'[1]SmtRes'!O226</f>
        <v>чел.час</v>
      </c>
      <c r="E331" s="11">
        <f>'[1]SmtRes'!Y226*'[1]Source'!I62</f>
        <v>0.03024</v>
      </c>
      <c r="F331" s="11">
        <f>'[1]SmtRes'!Y226</f>
        <v>0.16</v>
      </c>
      <c r="G331" s="11"/>
      <c r="H331" s="11"/>
      <c r="I331" s="11">
        <f>IF('[1]SmtRes'!AA226=0,"",ROUND('[1]SmtRes'!AA226,2))</f>
      </c>
      <c r="J331" s="11">
        <f>IF('[1]SmtRes'!AB226=0,"",ROUND('[1]SmtRes'!AB226,2))</f>
      </c>
      <c r="K331" s="11"/>
      <c r="L331" s="11"/>
      <c r="M331" s="11">
        <f>IF('[1]SmtRes'!AA226=0,"",ROUND('[1]SmtRes'!AA226*'[1]Source'!I62*'[1]SmtRes'!Y226,2))</f>
      </c>
      <c r="N331" s="11">
        <f>IF('[1]SmtRes'!AB226=0,"",ROUND('[1]SmtRes'!AB226*'[1]Source'!I62*'[1]SmtRes'!Y226,2))</f>
      </c>
    </row>
    <row r="332" spans="1:14" ht="12.75">
      <c r="A332" s="40" t="s">
        <v>28</v>
      </c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</row>
    <row r="333" spans="1:14" ht="84">
      <c r="A333" s="15"/>
      <c r="B333" s="16" t="str">
        <f>'[1]SmtRes'!I227</f>
        <v>031121</v>
      </c>
      <c r="C333" s="16" t="str">
        <f>'[1]SmtRes'!K227</f>
        <v>Подъемники мачтовые строительные 0.5 т</v>
      </c>
      <c r="D333" s="16" t="str">
        <f>'[1]SmtRes'!O227</f>
        <v>маш.-ч</v>
      </c>
      <c r="E333" s="15">
        <f>'[1]SmtRes'!Y227*'[1]Source'!I62</f>
        <v>0.0189</v>
      </c>
      <c r="F333" s="15">
        <f>'[1]SmtRes'!Y227</f>
        <v>0.1</v>
      </c>
      <c r="G333" s="15"/>
      <c r="H333" s="15"/>
      <c r="I333" s="15">
        <f>IF('[1]SmtRes'!AA227=0,"",ROUND('[1]SmtRes'!AA227,2))</f>
      </c>
      <c r="J333" s="15">
        <f>IF('[1]SmtRes'!AB227=0,"",ROUND('[1]SmtRes'!AB227,2))</f>
        <v>13.25</v>
      </c>
      <c r="K333" s="15"/>
      <c r="L333" s="15"/>
      <c r="M333" s="15">
        <f>IF('[1]SmtRes'!AA227=0,"",ROUND('[1]SmtRes'!AA227*'[1]Source'!I62*'[1]SmtRes'!Y227,2))</f>
      </c>
      <c r="N333" s="15">
        <f>IF('[1]SmtRes'!AB227=0,"",ROUND('[1]SmtRes'!AB227*'[1]Source'!I62*'[1]SmtRes'!Y227,2))</f>
        <v>0.25</v>
      </c>
    </row>
    <row r="334" spans="1:14" ht="96">
      <c r="A334" s="15"/>
      <c r="B334" s="16" t="str">
        <f>'[1]SmtRes'!I228</f>
        <v>400001</v>
      </c>
      <c r="C334" s="16" t="str">
        <f>'[1]SmtRes'!K228</f>
        <v>Автомобили бортовые грузоподъемностью до 5 т</v>
      </c>
      <c r="D334" s="16" t="str">
        <f>'[1]SmtRes'!O228</f>
        <v>маш.-ч</v>
      </c>
      <c r="E334" s="15">
        <f>'[1]SmtRes'!Y228*'[1]Source'!I62</f>
        <v>0.01134</v>
      </c>
      <c r="F334" s="15">
        <f>'[1]SmtRes'!Y228</f>
        <v>0.06</v>
      </c>
      <c r="G334" s="15"/>
      <c r="H334" s="15"/>
      <c r="I334" s="15">
        <f>IF('[1]SmtRes'!AA228=0,"",ROUND('[1]SmtRes'!AA228,2))</f>
      </c>
      <c r="J334" s="15">
        <f>IF('[1]SmtRes'!AB228=0,"",ROUND('[1]SmtRes'!AB228,2))</f>
        <v>60.77</v>
      </c>
      <c r="K334" s="15"/>
      <c r="L334" s="15"/>
      <c r="M334" s="15">
        <f>IF('[1]SmtRes'!AA228=0,"",ROUND('[1]SmtRes'!AA228*'[1]Source'!I62*'[1]SmtRes'!Y228,2))</f>
      </c>
      <c r="N334" s="15">
        <f>IF('[1]SmtRes'!AB228=0,"",ROUND('[1]SmtRes'!AB228*'[1]Source'!I62*'[1]SmtRes'!Y228,2))</f>
        <v>0.69</v>
      </c>
    </row>
    <row r="335" spans="1:14" ht="12.75">
      <c r="A335" s="40" t="s">
        <v>29</v>
      </c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</row>
    <row r="336" spans="1:14" ht="96">
      <c r="A336" s="17"/>
      <c r="B336" s="18" t="str">
        <f>'[1]SmtRes'!I229</f>
        <v>101-0111</v>
      </c>
      <c r="C336" s="18" t="str">
        <f>'[1]SmtRes'!K229</f>
        <v>Бумага для шлифовальных шкурок влагопрочная ОВ-120</v>
      </c>
      <c r="D336" s="18" t="str">
        <f>'[1]SmtRes'!O229</f>
        <v>1000 м2</v>
      </c>
      <c r="E336" s="17">
        <f>'[1]SmtRes'!Y229*'[1]Source'!I62</f>
        <v>0.0002079</v>
      </c>
      <c r="F336" s="17">
        <f>'[1]SmtRes'!Y229</f>
        <v>0.0011</v>
      </c>
      <c r="G336" s="17"/>
      <c r="H336" s="17"/>
      <c r="I336" s="17">
        <f>IF('[1]SmtRes'!AA229=0,"",ROUND('[1]SmtRes'!AA229,2))</f>
        <v>30807.93</v>
      </c>
      <c r="J336" s="17">
        <f>IF('[1]SmtRes'!AB229=0,"",ROUND('[1]SmtRes'!AB229,2))</f>
      </c>
      <c r="K336" s="17"/>
      <c r="L336" s="17"/>
      <c r="M336" s="17">
        <f>IF('[1]SmtRes'!AA229=0,"",ROUND('[1]SmtRes'!AA229*'[1]Source'!I62*'[1]SmtRes'!Y229,2))</f>
        <v>6.4</v>
      </c>
      <c r="N336" s="17">
        <f>IF('[1]SmtRes'!AB229=0,"",ROUND('[1]SmtRes'!AB229*'[1]Source'!I62*'[1]SmtRes'!Y229,2))</f>
      </c>
    </row>
    <row r="337" spans="1:14" ht="48">
      <c r="A337" s="17"/>
      <c r="B337" s="18" t="str">
        <f>'[1]SmtRes'!I230</f>
        <v>101-0628</v>
      </c>
      <c r="C337" s="18" t="str">
        <f>'[1]SmtRes'!K230</f>
        <v>Олифа комбинированная К-3</v>
      </c>
      <c r="D337" s="18" t="str">
        <f>'[1]SmtRes'!O230</f>
        <v>т</v>
      </c>
      <c r="E337" s="17">
        <f>'[1]SmtRes'!Y230*'[1]Source'!I62</f>
        <v>0.0008694</v>
      </c>
      <c r="F337" s="17">
        <f>'[1]SmtRes'!Y230</f>
        <v>0.0046</v>
      </c>
      <c r="G337" s="17"/>
      <c r="H337" s="17"/>
      <c r="I337" s="17">
        <f>IF('[1]SmtRes'!AA230=0,"",ROUND('[1]SmtRes'!AA230,2))</f>
        <v>22015.32</v>
      </c>
      <c r="J337" s="17">
        <f>IF('[1]SmtRes'!AB230=0,"",ROUND('[1]SmtRes'!AB230,2))</f>
      </c>
      <c r="K337" s="17"/>
      <c r="L337" s="17"/>
      <c r="M337" s="17">
        <f>IF('[1]SmtRes'!AA230=0,"",ROUND('[1]SmtRes'!AA230*'[1]Source'!I62*'[1]SmtRes'!Y230,2))</f>
        <v>19.14</v>
      </c>
      <c r="N337" s="17">
        <f>IF('[1]SmtRes'!AB230=0,"",ROUND('[1]SmtRes'!AB230*'[1]Source'!I62*'[1]SmtRes'!Y230,2))</f>
      </c>
    </row>
    <row r="338" spans="1:14" ht="168">
      <c r="A338" s="17"/>
      <c r="B338" s="18" t="str">
        <f>'[1]SmtRes'!I231</f>
        <v>101-0639</v>
      </c>
      <c r="C338" s="18" t="str">
        <f>'[1]SmtRes'!K231</f>
        <v>Пемза шлаковая(щебень пористый из металлургического шлака), марка 600, фракция от 5 до 10 мм</v>
      </c>
      <c r="D338" s="18" t="str">
        <f>'[1]SmtRes'!O231</f>
        <v>м3</v>
      </c>
      <c r="E338" s="17">
        <f>'[1]SmtRes'!Y231*'[1]Source'!I62</f>
        <v>0.00045359999999999997</v>
      </c>
      <c r="F338" s="17">
        <f>'[1]SmtRes'!Y231</f>
        <v>0.0024</v>
      </c>
      <c r="G338" s="17"/>
      <c r="H338" s="17"/>
      <c r="I338" s="17">
        <f>IF('[1]SmtRes'!AA231=0,"",ROUND('[1]SmtRes'!AA231,2))</f>
        <v>109.61</v>
      </c>
      <c r="J338" s="17">
        <f>IF('[1]SmtRes'!AB231=0,"",ROUND('[1]SmtRes'!AB231,2))</f>
      </c>
      <c r="K338" s="17"/>
      <c r="L338" s="17"/>
      <c r="M338" s="17">
        <f>IF('[1]SmtRes'!AA231=0,"",ROUND('[1]SmtRes'!AA231*'[1]Source'!I62*'[1]SmtRes'!Y231,2))</f>
        <v>0.05</v>
      </c>
      <c r="N338" s="17">
        <f>IF('[1]SmtRes'!AB231=0,"",ROUND('[1]SmtRes'!AB231*'[1]Source'!I62*'[1]SmtRes'!Y231,2))</f>
      </c>
    </row>
    <row r="339" spans="1:14" ht="36">
      <c r="A339" s="17"/>
      <c r="B339" s="18" t="str">
        <f>'[1]SmtRes'!I232</f>
        <v>101-1712</v>
      </c>
      <c r="C339" s="18" t="str">
        <f>'[1]SmtRes'!K232</f>
        <v>Шпатлевка клеевая</v>
      </c>
      <c r="D339" s="18" t="str">
        <f>'[1]SmtRes'!O232</f>
        <v>т</v>
      </c>
      <c r="E339" s="17">
        <f>'[1]SmtRes'!Y232*'[1]Source'!I62</f>
        <v>0.0071442</v>
      </c>
      <c r="F339" s="17">
        <f>'[1]SmtRes'!Y232</f>
        <v>0.0378</v>
      </c>
      <c r="G339" s="17"/>
      <c r="H339" s="17"/>
      <c r="I339" s="17">
        <f>IF('[1]SmtRes'!AA232=0,"",ROUND('[1]SmtRes'!AA232,2))</f>
        <v>11531.67</v>
      </c>
      <c r="J339" s="17">
        <f>IF('[1]SmtRes'!AB232=0,"",ROUND('[1]SmtRes'!AB232,2))</f>
      </c>
      <c r="K339" s="17"/>
      <c r="L339" s="17"/>
      <c r="M339" s="17">
        <f>IF('[1]SmtRes'!AA232=0,"",ROUND('[1]SmtRes'!AA232*'[1]Source'!I62*'[1]SmtRes'!Y232,2))</f>
        <v>82.38</v>
      </c>
      <c r="N339" s="17">
        <f>IF('[1]SmtRes'!AB232=0,"",ROUND('[1]SmtRes'!AB232*'[1]Source'!I62*'[1]SmtRes'!Y232,2))</f>
      </c>
    </row>
    <row r="340" spans="1:14" ht="12.75">
      <c r="A340" s="17"/>
      <c r="B340" s="18" t="str">
        <f>'[1]SmtRes'!I233</f>
        <v>101-1757</v>
      </c>
      <c r="C340" s="18" t="str">
        <f>'[1]SmtRes'!K233</f>
        <v>Ветошь</v>
      </c>
      <c r="D340" s="18" t="str">
        <f>'[1]SmtRes'!O233</f>
        <v>кг</v>
      </c>
      <c r="E340" s="17">
        <f>'[1]SmtRes'!Y233*'[1]Source'!I62</f>
        <v>0.03402</v>
      </c>
      <c r="F340" s="17">
        <f>'[1]SmtRes'!Y233</f>
        <v>0.18</v>
      </c>
      <c r="G340" s="17"/>
      <c r="H340" s="17"/>
      <c r="I340" s="17">
        <f>IF('[1]SmtRes'!AA233=0,"",ROUND('[1]SmtRes'!AA233,2))</f>
        <v>2</v>
      </c>
      <c r="J340" s="17">
        <f>IF('[1]SmtRes'!AB233=0,"",ROUND('[1]SmtRes'!AB233,2))</f>
      </c>
      <c r="K340" s="17"/>
      <c r="L340" s="17"/>
      <c r="M340" s="17">
        <f>IF('[1]SmtRes'!AA233=0,"",ROUND('[1]SmtRes'!AA233*'[1]Source'!I62*'[1]SmtRes'!Y233,2))</f>
        <v>0.07</v>
      </c>
      <c r="N340" s="17">
        <f>IF('[1]SmtRes'!AB233=0,"",ROUND('[1]SmtRes'!AB233*'[1]Source'!I62*'[1]SmtRes'!Y233,2))</f>
      </c>
    </row>
    <row r="341" spans="1:14" ht="120">
      <c r="A341" s="19"/>
      <c r="B341" s="20" t="str">
        <f>'[1]SmtRes'!I234</f>
        <v>101-9840</v>
      </c>
      <c r="C341" s="20" t="str">
        <f>'[1]SmtRes'!K234</f>
        <v>Краски масляные готовые к применению для внутренних работ</v>
      </c>
      <c r="D341" s="20" t="str">
        <f>'[1]SmtRes'!O234</f>
        <v>т</v>
      </c>
      <c r="E341" s="19">
        <f>'[1]SmtRes'!Y234*'[1]Source'!I62</f>
        <v>0.004176900000000001</v>
      </c>
      <c r="F341" s="19">
        <f>'[1]SmtRes'!Y234</f>
        <v>0.0221</v>
      </c>
      <c r="G341" s="19"/>
      <c r="H341" s="19"/>
      <c r="I341" s="19">
        <f>IF('[1]SmtRes'!AA234=0,"",ROUND('[1]SmtRes'!AA234,2))</f>
        <v>15119</v>
      </c>
      <c r="J341" s="19">
        <f>IF('[1]SmtRes'!AB234=0,"",ROUND('[1]SmtRes'!AB234,2))</f>
      </c>
      <c r="K341" s="19"/>
      <c r="L341" s="19"/>
      <c r="M341" s="19">
        <f>IF('[1]SmtRes'!AA234=0,"",ROUND('[1]SmtRes'!AA234*'[1]Source'!I62*'[1]SmtRes'!Y234,2))</f>
        <v>63.15</v>
      </c>
      <c r="N341" s="19">
        <f>IF('[1]SmtRes'!AB234=0,"",ROUND('[1]SmtRes'!AB234*'[1]Source'!I62*'[1]SmtRes'!Y234,2))</f>
      </c>
    </row>
    <row r="342" spans="1:14" ht="153">
      <c r="A342" s="8" t="str">
        <f>'[1]Source'!E64</f>
        <v>33</v>
      </c>
      <c r="B342" s="9" t="str">
        <f>'[1]Source'!F64</f>
        <v>15-04-025-4</v>
      </c>
      <c r="C342" s="9" t="str">
        <f>'[1]Source'!G64</f>
        <v>Улучшенная окраска масляными составами по дереву заполнений проемов дверных</v>
      </c>
      <c r="D342" s="9" t="str">
        <f>'[1]Source'!H64</f>
        <v>100 м2</v>
      </c>
      <c r="E342" s="10">
        <f>ROUND('[1]Source'!I64,10)</f>
        <v>0.15</v>
      </c>
      <c r="F342" s="10" t="str">
        <f>IF('[1]Source'!J64=0,"-",ROUND('[1]Source'!J64,10))</f>
        <v>-</v>
      </c>
      <c r="G342" s="10">
        <f>IF('[1]Source'!AH64=0,"-",ROUND('[1]Source'!AH64,2))</f>
        <v>92.73</v>
      </c>
      <c r="H342" s="10">
        <f>IF('[1]Source'!AI64=0,"-",ROUND('[1]Source'!AI64,2))</f>
        <v>0.1</v>
      </c>
      <c r="I342" s="10">
        <f>IF('[1]Source'!AC64=0,"",ROUND('[1]Source'!AC64,2))</f>
        <v>1026.43</v>
      </c>
      <c r="J342" s="10">
        <f>IF('[1]Source'!AD64=0,"-",ROUND('[1]Source'!AD64,2))</f>
        <v>5.6</v>
      </c>
      <c r="K342" s="10">
        <f>IF('[1]Source'!U64=0,"-",ROUND('[1]Source'!U64,2))</f>
        <v>13.91</v>
      </c>
      <c r="L342" s="10">
        <f>IF('[1]Source'!V64=0,"-",ROUND('[1]Source'!V64,2))</f>
        <v>0.02</v>
      </c>
      <c r="M342" s="10">
        <f>IF('[1]Source'!P64=0,"",ROUND('[1]Source'!P64,2))</f>
        <v>153.96</v>
      </c>
      <c r="N342" s="10">
        <f>IF('[1]Source'!Q64=0,"-",ROUND('[1]Source'!Q64,2))</f>
        <v>0.84</v>
      </c>
    </row>
    <row r="343" spans="1:14" ht="96">
      <c r="A343" s="11"/>
      <c r="B343" s="12" t="str">
        <f>'[1]SmtRes'!I235</f>
        <v>1-3.5-73</v>
      </c>
      <c r="C343" s="12" t="str">
        <f>'[1]SmtRes'!K235</f>
        <v>Затраты труда рабочих-строителей (средний разряд 3.5)</v>
      </c>
      <c r="D343" s="12" t="str">
        <f>'[1]SmtRes'!O235</f>
        <v>чел.ч</v>
      </c>
      <c r="E343" s="11">
        <f>'[1]SmtRes'!Y235*'[1]Source'!I64</f>
        <v>13.9095</v>
      </c>
      <c r="F343" s="11">
        <f>'[1]SmtRes'!Y235</f>
        <v>92.73</v>
      </c>
      <c r="G343" s="11"/>
      <c r="H343" s="11"/>
      <c r="I343" s="11">
        <f>IF('[1]SmtRes'!AA235=0,"",ROUND('[1]SmtRes'!AA235,2))</f>
      </c>
      <c r="J343" s="11">
        <f>IF('[1]SmtRes'!AB235=0,"",ROUND('[1]SmtRes'!AB235,2))</f>
      </c>
      <c r="K343" s="11"/>
      <c r="L343" s="11"/>
      <c r="M343" s="11">
        <f>IF('[1]SmtRes'!AA235=0,"",ROUND('[1]SmtRes'!AA235*'[1]Source'!I64*'[1]SmtRes'!Y235,2))</f>
      </c>
      <c r="N343" s="11">
        <f>IF('[1]SmtRes'!AB235=0,"",ROUND('[1]SmtRes'!AB235*'[1]Source'!I64*'[1]SmtRes'!Y235,2))</f>
      </c>
    </row>
    <row r="344" spans="1:14" ht="48">
      <c r="A344" s="11"/>
      <c r="B344" s="12" t="str">
        <f>'[1]SmtRes'!I236</f>
        <v>2</v>
      </c>
      <c r="C344" s="12" t="str">
        <f>'[1]SmtRes'!K236</f>
        <v>Затраты труда машинистов</v>
      </c>
      <c r="D344" s="12" t="str">
        <f>'[1]SmtRes'!O236</f>
        <v>чел.час</v>
      </c>
      <c r="E344" s="11">
        <f>'[1]SmtRes'!Y236*'[1]Source'!I64</f>
        <v>0.015</v>
      </c>
      <c r="F344" s="11">
        <f>'[1]SmtRes'!Y236</f>
        <v>0.1</v>
      </c>
      <c r="G344" s="11"/>
      <c r="H344" s="11"/>
      <c r="I344" s="11">
        <f>IF('[1]SmtRes'!AA236=0,"",ROUND('[1]SmtRes'!AA236,2))</f>
      </c>
      <c r="J344" s="11">
        <f>IF('[1]SmtRes'!AB236=0,"",ROUND('[1]SmtRes'!AB236,2))</f>
      </c>
      <c r="K344" s="11"/>
      <c r="L344" s="11"/>
      <c r="M344" s="11">
        <f>IF('[1]SmtRes'!AA236=0,"",ROUND('[1]SmtRes'!AA236*'[1]Source'!I64*'[1]SmtRes'!Y236,2))</f>
      </c>
      <c r="N344" s="11">
        <f>IF('[1]SmtRes'!AB236=0,"",ROUND('[1]SmtRes'!AB236*'[1]Source'!I64*'[1]SmtRes'!Y236,2))</f>
      </c>
    </row>
    <row r="345" spans="1:14" ht="12.75">
      <c r="A345" s="40" t="s">
        <v>28</v>
      </c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</row>
    <row r="346" spans="1:14" ht="84">
      <c r="A346" s="15"/>
      <c r="B346" s="16" t="str">
        <f>'[1]SmtRes'!I237</f>
        <v>031121</v>
      </c>
      <c r="C346" s="16" t="str">
        <f>'[1]SmtRes'!K237</f>
        <v>Подъемники мачтовые строительные 0.5 т</v>
      </c>
      <c r="D346" s="16" t="str">
        <f>'[1]SmtRes'!O237</f>
        <v>маш.-ч</v>
      </c>
      <c r="E346" s="15">
        <f>'[1]SmtRes'!Y237*'[1]Source'!I64</f>
        <v>0.0015</v>
      </c>
      <c r="F346" s="15">
        <f>'[1]SmtRes'!Y237</f>
        <v>0.01</v>
      </c>
      <c r="G346" s="15"/>
      <c r="H346" s="15"/>
      <c r="I346" s="15">
        <f>IF('[1]SmtRes'!AA237=0,"",ROUND('[1]SmtRes'!AA237,2))</f>
      </c>
      <c r="J346" s="15">
        <f>IF('[1]SmtRes'!AB237=0,"",ROUND('[1]SmtRes'!AB237,2))</f>
        <v>13.25</v>
      </c>
      <c r="K346" s="15"/>
      <c r="L346" s="15"/>
      <c r="M346" s="15">
        <f>IF('[1]SmtRes'!AA237=0,"",ROUND('[1]SmtRes'!AA237*'[1]Source'!I64*'[1]SmtRes'!Y237,2))</f>
      </c>
      <c r="N346" s="15">
        <f>IF('[1]SmtRes'!AB237=0,"",ROUND('[1]SmtRes'!AB237*'[1]Source'!I64*'[1]SmtRes'!Y237,2))</f>
        <v>0.02</v>
      </c>
    </row>
    <row r="347" spans="1:14" ht="96">
      <c r="A347" s="15"/>
      <c r="B347" s="16" t="str">
        <f>'[1]SmtRes'!I238</f>
        <v>400001</v>
      </c>
      <c r="C347" s="16" t="str">
        <f>'[1]SmtRes'!K238</f>
        <v>Автомобили бортовые грузоподъемностью до 5 т</v>
      </c>
      <c r="D347" s="16" t="str">
        <f>'[1]SmtRes'!O238</f>
        <v>маш.-ч</v>
      </c>
      <c r="E347" s="15">
        <f>'[1]SmtRes'!Y238*'[1]Source'!I64</f>
        <v>0.0135</v>
      </c>
      <c r="F347" s="15">
        <f>'[1]SmtRes'!Y238</f>
        <v>0.09</v>
      </c>
      <c r="G347" s="15"/>
      <c r="H347" s="15"/>
      <c r="I347" s="15">
        <f>IF('[1]SmtRes'!AA238=0,"",ROUND('[1]SmtRes'!AA238,2))</f>
      </c>
      <c r="J347" s="15">
        <f>IF('[1]SmtRes'!AB238=0,"",ROUND('[1]SmtRes'!AB238,2))</f>
        <v>60.77</v>
      </c>
      <c r="K347" s="15"/>
      <c r="L347" s="15"/>
      <c r="M347" s="15">
        <f>IF('[1]SmtRes'!AA238=0,"",ROUND('[1]SmtRes'!AA238*'[1]Source'!I64*'[1]SmtRes'!Y238,2))</f>
      </c>
      <c r="N347" s="15">
        <f>IF('[1]SmtRes'!AB238=0,"",ROUND('[1]SmtRes'!AB238*'[1]Source'!I64*'[1]SmtRes'!Y238,2))</f>
        <v>0.82</v>
      </c>
    </row>
    <row r="348" spans="1:14" ht="12.75">
      <c r="A348" s="40" t="s">
        <v>29</v>
      </c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</row>
    <row r="349" spans="1:14" ht="180">
      <c r="A349" s="17"/>
      <c r="B349" s="18" t="str">
        <f>'[1]SmtRes'!I239</f>
        <v>101-0435</v>
      </c>
      <c r="C349" s="18" t="str">
        <f>'[1]SmtRes'!K239</f>
        <v>Краски цветные, готовые к применению для внутренних работ МА-22  бежевая, голубая, светло-серая</v>
      </c>
      <c r="D349" s="18" t="str">
        <f>'[1]SmtRes'!O239</f>
        <v>т</v>
      </c>
      <c r="E349" s="17">
        <f>'[1]SmtRes'!Y239*'[1]Source'!I64</f>
        <v>0.003711</v>
      </c>
      <c r="F349" s="17">
        <f>'[1]SmtRes'!Y239</f>
        <v>0.02474</v>
      </c>
      <c r="G349" s="17"/>
      <c r="H349" s="17"/>
      <c r="I349" s="17">
        <f>IF('[1]SmtRes'!AA239=0,"",ROUND('[1]SmtRes'!AA239,2))</f>
        <v>19373.21</v>
      </c>
      <c r="J349" s="17">
        <f>IF('[1]SmtRes'!AB239=0,"",ROUND('[1]SmtRes'!AB239,2))</f>
      </c>
      <c r="K349" s="17"/>
      <c r="L349" s="17"/>
      <c r="M349" s="17">
        <f>IF('[1]SmtRes'!AA239=0,"",ROUND('[1]SmtRes'!AA239*'[1]Source'!I64*'[1]SmtRes'!Y239,2))</f>
        <v>71.89</v>
      </c>
      <c r="N349" s="17">
        <f>IF('[1]SmtRes'!AB239=0,"",ROUND('[1]SmtRes'!AB239*'[1]Source'!I64*'[1]SmtRes'!Y239,2))</f>
      </c>
    </row>
    <row r="350" spans="1:14" ht="168">
      <c r="A350" s="17"/>
      <c r="B350" s="18" t="str">
        <f>'[1]SmtRes'!I240</f>
        <v>101-0639</v>
      </c>
      <c r="C350" s="18" t="str">
        <f>'[1]SmtRes'!K240</f>
        <v>Пемза шлаковая(щебень пористый из металлургического шлака), марка 600, фракция от 5 до 10 мм</v>
      </c>
      <c r="D350" s="18" t="str">
        <f>'[1]SmtRes'!O240</f>
        <v>м3</v>
      </c>
      <c r="E350" s="17">
        <f>'[1]SmtRes'!Y240*'[1]Source'!I64</f>
        <v>0.00035999999999999997</v>
      </c>
      <c r="F350" s="17">
        <f>'[1]SmtRes'!Y240</f>
        <v>0.0024</v>
      </c>
      <c r="G350" s="17"/>
      <c r="H350" s="17"/>
      <c r="I350" s="17">
        <f>IF('[1]SmtRes'!AA240=0,"",ROUND('[1]SmtRes'!AA240,2))</f>
        <v>109.61</v>
      </c>
      <c r="J350" s="17">
        <f>IF('[1]SmtRes'!AB240=0,"",ROUND('[1]SmtRes'!AB240,2))</f>
      </c>
      <c r="K350" s="17"/>
      <c r="L350" s="17"/>
      <c r="M350" s="17">
        <f>IF('[1]SmtRes'!AA240=0,"",ROUND('[1]SmtRes'!AA240*'[1]Source'!I64*'[1]SmtRes'!Y240,2))</f>
        <v>0.04</v>
      </c>
      <c r="N350" s="17">
        <f>IF('[1]SmtRes'!AB240=0,"",ROUND('[1]SmtRes'!AB240*'[1]Source'!I64*'[1]SmtRes'!Y240,2))</f>
      </c>
    </row>
    <row r="351" spans="1:14" ht="96">
      <c r="A351" s="17"/>
      <c r="B351" s="18" t="str">
        <f>'[1]SmtRes'!I241</f>
        <v>101-1596</v>
      </c>
      <c r="C351" s="18" t="str">
        <f>'[1]SmtRes'!K241</f>
        <v>Шкурка шлифовальная двухслойная с зернистостью 40/25</v>
      </c>
      <c r="D351" s="18" t="str">
        <f>'[1]SmtRes'!O241</f>
        <v>м2</v>
      </c>
      <c r="E351" s="17">
        <f>'[1]SmtRes'!Y241*'[1]Source'!I64</f>
        <v>0.000126</v>
      </c>
      <c r="F351" s="17">
        <f>'[1]SmtRes'!Y241</f>
        <v>0.00084</v>
      </c>
      <c r="G351" s="17"/>
      <c r="H351" s="17"/>
      <c r="I351" s="17">
        <f>IF('[1]SmtRes'!AA241=0,"",ROUND('[1]SmtRes'!AA241,2))</f>
        <v>44.7</v>
      </c>
      <c r="J351" s="17">
        <f>IF('[1]SmtRes'!AB241=0,"",ROUND('[1]SmtRes'!AB241,2))</f>
      </c>
      <c r="K351" s="17"/>
      <c r="L351" s="17"/>
      <c r="M351" s="17">
        <f>IF('[1]SmtRes'!AA241=0,"",ROUND('[1]SmtRes'!AA241*'[1]Source'!I64*'[1]SmtRes'!Y241,2))</f>
        <v>0.01</v>
      </c>
      <c r="N351" s="17">
        <f>IF('[1]SmtRes'!AB241=0,"",ROUND('[1]SmtRes'!AB241*'[1]Source'!I64*'[1]SmtRes'!Y241,2))</f>
      </c>
    </row>
    <row r="352" spans="1:14" ht="48">
      <c r="A352" s="17"/>
      <c r="B352" s="18" t="str">
        <f>'[1]SmtRes'!I242</f>
        <v>101-1667</v>
      </c>
      <c r="C352" s="18" t="str">
        <f>'[1]SmtRes'!K242</f>
        <v>Шпатлевка масляно-клеевая</v>
      </c>
      <c r="D352" s="18" t="str">
        <f>'[1]SmtRes'!O242</f>
        <v>т</v>
      </c>
      <c r="E352" s="17">
        <f>'[1]SmtRes'!Y242*'[1]Source'!I64</f>
        <v>0.00615</v>
      </c>
      <c r="F352" s="17">
        <f>'[1]SmtRes'!Y242</f>
        <v>0.041</v>
      </c>
      <c r="G352" s="17"/>
      <c r="H352" s="17"/>
      <c r="I352" s="17">
        <f>IF('[1]SmtRes'!AA242=0,"",ROUND('[1]SmtRes'!AA242,2))</f>
        <v>12387.32</v>
      </c>
      <c r="J352" s="17">
        <f>IF('[1]SmtRes'!AB242=0,"",ROUND('[1]SmtRes'!AB242,2))</f>
      </c>
      <c r="K352" s="17"/>
      <c r="L352" s="17"/>
      <c r="M352" s="17">
        <f>IF('[1]SmtRes'!AA242=0,"",ROUND('[1]SmtRes'!AA242*'[1]Source'!I64*'[1]SmtRes'!Y242,2))</f>
        <v>76.18</v>
      </c>
      <c r="N352" s="17">
        <f>IF('[1]SmtRes'!AB242=0,"",ROUND('[1]SmtRes'!AB242*'[1]Source'!I64*'[1]SmtRes'!Y242,2))</f>
      </c>
    </row>
    <row r="353" spans="1:14" ht="12.75">
      <c r="A353" s="17"/>
      <c r="B353" s="18" t="str">
        <f>'[1]SmtRes'!I243</f>
        <v>101-1757</v>
      </c>
      <c r="C353" s="18" t="str">
        <f>'[1]SmtRes'!K243</f>
        <v>Ветошь</v>
      </c>
      <c r="D353" s="18" t="str">
        <f>'[1]SmtRes'!O243</f>
        <v>кг</v>
      </c>
      <c r="E353" s="17">
        <f>'[1]SmtRes'!Y243*'[1]Source'!I64</f>
        <v>0.0465</v>
      </c>
      <c r="F353" s="17">
        <f>'[1]SmtRes'!Y243</f>
        <v>0.31</v>
      </c>
      <c r="G353" s="17"/>
      <c r="H353" s="17"/>
      <c r="I353" s="17">
        <f>IF('[1]SmtRes'!AA243=0,"",ROUND('[1]SmtRes'!AA243,2))</f>
        <v>2</v>
      </c>
      <c r="J353" s="17">
        <f>IF('[1]SmtRes'!AB243=0,"",ROUND('[1]SmtRes'!AB243,2))</f>
      </c>
      <c r="K353" s="17"/>
      <c r="L353" s="17"/>
      <c r="M353" s="17">
        <f>IF('[1]SmtRes'!AA243=0,"",ROUND('[1]SmtRes'!AA243*'[1]Source'!I64*'[1]SmtRes'!Y243,2))</f>
        <v>0.09</v>
      </c>
      <c r="N353" s="17">
        <f>IF('[1]SmtRes'!AB243=0,"",ROUND('[1]SmtRes'!AB243*'[1]Source'!I64*'[1]SmtRes'!Y243,2))</f>
      </c>
    </row>
    <row r="354" spans="1:14" ht="144">
      <c r="A354" s="19"/>
      <c r="B354" s="20" t="str">
        <f>'[1]SmtRes'!I244</f>
        <v>101-1824</v>
      </c>
      <c r="C354" s="20" t="str">
        <f>'[1]SmtRes'!K244</f>
        <v>Олифа  для улучшенной окраски(10% натуральной, 90% комбинированной)</v>
      </c>
      <c r="D354" s="20" t="str">
        <f>'[1]SmtRes'!O244</f>
        <v>т</v>
      </c>
      <c r="E354" s="19">
        <f>'[1]SmtRes'!Y244*'[1]Source'!I64</f>
        <v>0.000375</v>
      </c>
      <c r="F354" s="19">
        <f>'[1]SmtRes'!Y244</f>
        <v>0.0025</v>
      </c>
      <c r="G354" s="19"/>
      <c r="H354" s="19"/>
      <c r="I354" s="19">
        <f>IF('[1]SmtRes'!AA244=0,"",ROUND('[1]SmtRes'!AA244,2))</f>
        <v>15336.21</v>
      </c>
      <c r="J354" s="19">
        <f>IF('[1]SmtRes'!AB244=0,"",ROUND('[1]SmtRes'!AB244,2))</f>
      </c>
      <c r="K354" s="19"/>
      <c r="L354" s="19"/>
      <c r="M354" s="19">
        <f>IF('[1]SmtRes'!AA244=0,"",ROUND('[1]SmtRes'!AA244*'[1]Source'!I64*'[1]SmtRes'!Y244,2))</f>
        <v>5.75</v>
      </c>
      <c r="N354" s="19">
        <f>IF('[1]SmtRes'!AB244=0,"",ROUND('[1]SmtRes'!AB244*'[1]Source'!I64*'[1]SmtRes'!Y244,2))</f>
      </c>
    </row>
    <row r="355" spans="1:14" ht="216.75">
      <c r="A355" s="8" t="str">
        <f>'[1]Source'!E65</f>
        <v>34</v>
      </c>
      <c r="B355" s="9" t="str">
        <f>'[1]Source'!F65</f>
        <v>46-02-007-1</v>
      </c>
      <c r="C355" s="9" t="str">
        <f>'[1]Source'!G65</f>
        <v>Кладка отдельных участков кирпичных стен и заделка проемов в кирпичных стенах при объеме кладки в одном месте до 5 м3</v>
      </c>
      <c r="D355" s="9" t="str">
        <f>'[1]Source'!H65</f>
        <v>м3</v>
      </c>
      <c r="E355" s="10">
        <f>ROUND('[1]Source'!I65,10)</f>
        <v>0.79</v>
      </c>
      <c r="F355" s="10" t="str">
        <f>IF('[1]Source'!J65=0,"-",ROUND('[1]Source'!J65,10))</f>
        <v>-</v>
      </c>
      <c r="G355" s="10">
        <f>IF('[1]Source'!AH65=0,"-",ROUND('[1]Source'!AH65,2))</f>
        <v>14.63</v>
      </c>
      <c r="H355" s="10" t="str">
        <f>IF('[1]Source'!AI65=0,"-",ROUND('[1]Source'!AI65,2))</f>
        <v>-</v>
      </c>
      <c r="I355" s="10">
        <f>IF('[1]Source'!AC65=0,"",ROUND('[1]Source'!AC65,2))</f>
        <v>466.21</v>
      </c>
      <c r="J355" s="10">
        <f>IF('[1]Source'!AD65=0,"-",ROUND('[1]Source'!AD65,2))</f>
        <v>1.41</v>
      </c>
      <c r="K355" s="10">
        <f>IF('[1]Source'!U65=0,"-",ROUND('[1]Source'!U65,2))</f>
        <v>11.56</v>
      </c>
      <c r="L355" s="10" t="str">
        <f>IF('[1]Source'!V65=0,"-",ROUND('[1]Source'!V65,2))</f>
        <v>-</v>
      </c>
      <c r="M355" s="10">
        <f>IF('[1]Source'!P65=0,"",ROUND('[1]Source'!P65,2))</f>
        <v>368.31</v>
      </c>
      <c r="N355" s="10">
        <f>IF('[1]Source'!Q65=0,"-",ROUND('[1]Source'!Q65,2))</f>
        <v>1.11</v>
      </c>
    </row>
    <row r="356" spans="1:14" ht="96">
      <c r="A356" s="11"/>
      <c r="B356" s="12" t="str">
        <f>'[1]SmtRes'!I245</f>
        <v>1-2.5-73</v>
      </c>
      <c r="C356" s="12" t="str">
        <f>'[1]SmtRes'!K245</f>
        <v>Затраты труда рабочих-строителей (средний разряд 2.5)</v>
      </c>
      <c r="D356" s="12" t="str">
        <f>'[1]SmtRes'!O245</f>
        <v>чел.ч</v>
      </c>
      <c r="E356" s="11">
        <f>'[1]SmtRes'!Y245*'[1]Source'!I65</f>
        <v>11.5577</v>
      </c>
      <c r="F356" s="11">
        <f>'[1]SmtRes'!Y245</f>
        <v>14.63</v>
      </c>
      <c r="G356" s="11"/>
      <c r="H356" s="11"/>
      <c r="I356" s="11">
        <f>IF('[1]SmtRes'!AA245=0,"",ROUND('[1]SmtRes'!AA245,2))</f>
      </c>
      <c r="J356" s="11">
        <f>IF('[1]SmtRes'!AB245=0,"",ROUND('[1]SmtRes'!AB245,2))</f>
      </c>
      <c r="K356" s="11"/>
      <c r="L356" s="11"/>
      <c r="M356" s="11">
        <f>IF('[1]SmtRes'!AA245=0,"",ROUND('[1]SmtRes'!AA245*'[1]Source'!I65*'[1]SmtRes'!Y245,2))</f>
      </c>
      <c r="N356" s="11">
        <f>IF('[1]SmtRes'!AB245=0,"",ROUND('[1]SmtRes'!AB245*'[1]Source'!I65*'[1]SmtRes'!Y245,2))</f>
      </c>
    </row>
    <row r="357" spans="1:14" ht="12.75">
      <c r="A357" s="40" t="s">
        <v>28</v>
      </c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</row>
    <row r="358" spans="1:14" ht="84">
      <c r="A358" s="15"/>
      <c r="B358" s="16" t="str">
        <f>'[1]SmtRes'!I246</f>
        <v>030403</v>
      </c>
      <c r="C358" s="16" t="str">
        <f>'[1]SmtRes'!K246</f>
        <v>Лебедки электрические, тяговым усилием 19,62 (2) кH (т)</v>
      </c>
      <c r="D358" s="16" t="str">
        <f>'[1]SmtRes'!O246</f>
        <v>маш.-ч</v>
      </c>
      <c r="E358" s="15">
        <f>'[1]SmtRes'!Y246*'[1]Source'!I65</f>
        <v>0.2528</v>
      </c>
      <c r="F358" s="15">
        <f>'[1]SmtRes'!Y246</f>
        <v>0.32</v>
      </c>
      <c r="G358" s="15"/>
      <c r="H358" s="15"/>
      <c r="I358" s="15">
        <f>IF('[1]SmtRes'!AA246=0,"",ROUND('[1]SmtRes'!AA246,2))</f>
      </c>
      <c r="J358" s="15">
        <f>IF('[1]SmtRes'!AB246=0,"",ROUND('[1]SmtRes'!AB246,2))</f>
        <v>4.42</v>
      </c>
      <c r="K358" s="15"/>
      <c r="L358" s="15"/>
      <c r="M358" s="15">
        <f>IF('[1]SmtRes'!AA246=0,"",ROUND('[1]SmtRes'!AA246*'[1]Source'!I65*'[1]SmtRes'!Y246,2))</f>
      </c>
      <c r="N358" s="15">
        <f>IF('[1]SmtRes'!AB246=0,"",ROUND('[1]SmtRes'!AB246*'[1]Source'!I65*'[1]SmtRes'!Y246,2))</f>
        <v>1.12</v>
      </c>
    </row>
    <row r="359" spans="1:14" ht="12.75">
      <c r="A359" s="40" t="s">
        <v>29</v>
      </c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</row>
    <row r="360" spans="1:14" ht="108">
      <c r="A360" s="17"/>
      <c r="B360" s="18" t="str">
        <f>'[1]SmtRes'!I247</f>
        <v>402-0013</v>
      </c>
      <c r="C360" s="18" t="str">
        <f>'[1]SmtRes'!K247</f>
        <v>Раствор готовый кладочный цементно-известковый, марка:50</v>
      </c>
      <c r="D360" s="18" t="str">
        <f>'[1]SmtRes'!O247</f>
        <v>м3</v>
      </c>
      <c r="E360" s="17">
        <f>'[1]SmtRes'!Y247*'[1]Source'!I65</f>
        <v>0.1896</v>
      </c>
      <c r="F360" s="17">
        <f>'[1]SmtRes'!Y247</f>
        <v>0.24</v>
      </c>
      <c r="G360" s="17"/>
      <c r="H360" s="17"/>
      <c r="I360" s="17">
        <f>IF('[1]SmtRes'!AA247=0,"",ROUND('[1]SmtRes'!AA247,2))</f>
        <v>422.78</v>
      </c>
      <c r="J360" s="17">
        <f>IF('[1]SmtRes'!AB247=0,"",ROUND('[1]SmtRes'!AB247,2))</f>
      </c>
      <c r="K360" s="17"/>
      <c r="L360" s="17"/>
      <c r="M360" s="17">
        <f>IF('[1]SmtRes'!AA247=0,"",ROUND('[1]SmtRes'!AA247*'[1]Source'!I65*'[1]SmtRes'!Y247,2))</f>
        <v>80.16</v>
      </c>
      <c r="N360" s="17">
        <f>IF('[1]SmtRes'!AB247=0,"",ROUND('[1]SmtRes'!AB247*'[1]Source'!I65*'[1]SmtRes'!Y247,2))</f>
      </c>
    </row>
    <row r="361" spans="1:14" ht="120">
      <c r="A361" s="19"/>
      <c r="B361" s="20" t="str">
        <f>'[1]SmtRes'!I248</f>
        <v>404-0004</v>
      </c>
      <c r="C361" s="20" t="str">
        <f>'[1]SmtRes'!K248</f>
        <v>Кирпич керамический одинарный, размером 250х120х65 мм, марка:75</v>
      </c>
      <c r="D361" s="20" t="str">
        <f>'[1]SmtRes'!O248</f>
        <v>1000 шт.</v>
      </c>
      <c r="E361" s="19">
        <f>'[1]SmtRes'!Y248*'[1]Source'!I65</f>
        <v>0.31600000000000006</v>
      </c>
      <c r="F361" s="19">
        <f>'[1]SmtRes'!Y248</f>
        <v>0.4</v>
      </c>
      <c r="G361" s="19"/>
      <c r="H361" s="19"/>
      <c r="I361" s="19">
        <f>IF('[1]SmtRes'!AA248=0,"",ROUND('[1]SmtRes'!AA248,2))</f>
        <v>911.84</v>
      </c>
      <c r="J361" s="19">
        <f>IF('[1]SmtRes'!AB248=0,"",ROUND('[1]SmtRes'!AB248,2))</f>
      </c>
      <c r="K361" s="19"/>
      <c r="L361" s="19"/>
      <c r="M361" s="19">
        <f>IF('[1]SmtRes'!AA248=0,"",ROUND('[1]SmtRes'!AA248*'[1]Source'!I65*'[1]SmtRes'!Y248,2))</f>
        <v>288.14</v>
      </c>
      <c r="N361" s="19">
        <f>IF('[1]SmtRes'!AB248=0,"",ROUND('[1]SmtRes'!AB248*'[1]Source'!I65*'[1]SmtRes'!Y248,2))</f>
      </c>
    </row>
    <row r="362" spans="1:14" ht="51">
      <c r="A362" s="8" t="str">
        <f>'[1]Source'!E66</f>
        <v>35</v>
      </c>
      <c r="B362" s="9" t="str">
        <f>'[1]Source'!F66</f>
        <v>46-04-001-4</v>
      </c>
      <c r="C362" s="9" t="str">
        <f>'[1]Source'!G66</f>
        <v>Разборка стен кирпичных</v>
      </c>
      <c r="D362" s="9" t="str">
        <f>'[1]Source'!H66</f>
        <v>м3</v>
      </c>
      <c r="E362" s="10">
        <f>ROUND('[1]Source'!I66,10)</f>
        <v>1.01</v>
      </c>
      <c r="F362" s="10" t="str">
        <f>IF('[1]Source'!J66=0,"-",ROUND('[1]Source'!J66,10))</f>
        <v>-</v>
      </c>
      <c r="G362" s="10">
        <f>IF('[1]Source'!AH66=0,"-",ROUND('[1]Source'!AH66,2))</f>
        <v>8.24</v>
      </c>
      <c r="H362" s="10">
        <f>IF('[1]Source'!AI66=0,"-",ROUND('[1]Source'!AI66,2))</f>
        <v>1.15</v>
      </c>
      <c r="I362" s="10">
        <f>IF('[1]Source'!AC66=0,"",ROUND('[1]Source'!AC66,2))</f>
      </c>
      <c r="J362" s="10">
        <f>IF('[1]Source'!AD66=0,"-",ROUND('[1]Source'!AD66,2))</f>
        <v>72.75</v>
      </c>
      <c r="K362" s="10">
        <f>IF('[1]Source'!U66=0,"-",ROUND('[1]Source'!U66,2))</f>
        <v>8.32</v>
      </c>
      <c r="L362" s="10">
        <f>IF('[1]Source'!V66=0,"-",ROUND('[1]Source'!V66,2))</f>
        <v>1.16</v>
      </c>
      <c r="M362" s="10">
        <f>IF('[1]Source'!P66=0,"",ROUND('[1]Source'!P66,2))</f>
      </c>
      <c r="N362" s="10">
        <f>IF('[1]Source'!Q66=0,"-",ROUND('[1]Source'!Q66,2))</f>
        <v>73.48</v>
      </c>
    </row>
    <row r="363" spans="1:14" ht="96">
      <c r="A363" s="11"/>
      <c r="B363" s="12" t="str">
        <f>'[1]SmtRes'!I249</f>
        <v>1-3.3-73</v>
      </c>
      <c r="C363" s="12" t="str">
        <f>'[1]SmtRes'!K249</f>
        <v>Затраты труда рабочих-строителей (средний разряд 3.3)</v>
      </c>
      <c r="D363" s="12" t="str">
        <f>'[1]SmtRes'!O249</f>
        <v>чел.ч</v>
      </c>
      <c r="E363" s="11">
        <f>'[1]SmtRes'!Y249*'[1]Source'!I66</f>
        <v>8.3224</v>
      </c>
      <c r="F363" s="11">
        <f>'[1]SmtRes'!Y249</f>
        <v>8.24</v>
      </c>
      <c r="G363" s="11"/>
      <c r="H363" s="11"/>
      <c r="I363" s="11">
        <f>IF('[1]SmtRes'!AA249=0,"",ROUND('[1]SmtRes'!AA249,2))</f>
      </c>
      <c r="J363" s="11">
        <f>IF('[1]SmtRes'!AB249=0,"",ROUND('[1]SmtRes'!AB249,2))</f>
      </c>
      <c r="K363" s="11"/>
      <c r="L363" s="11"/>
      <c r="M363" s="11">
        <f>IF('[1]SmtRes'!AA249=0,"",ROUND('[1]SmtRes'!AA249*'[1]Source'!I66*'[1]SmtRes'!Y249,2))</f>
      </c>
      <c r="N363" s="11">
        <f>IF('[1]SmtRes'!AB249=0,"",ROUND('[1]SmtRes'!AB249*'[1]Source'!I66*'[1]SmtRes'!Y249,2))</f>
      </c>
    </row>
    <row r="364" spans="1:14" ht="48">
      <c r="A364" s="11"/>
      <c r="B364" s="12" t="str">
        <f>'[1]SmtRes'!I250</f>
        <v>2</v>
      </c>
      <c r="C364" s="12" t="str">
        <f>'[1]SmtRes'!K250</f>
        <v>Затраты труда машинистов</v>
      </c>
      <c r="D364" s="12" t="str">
        <f>'[1]SmtRes'!O250</f>
        <v>чел.час</v>
      </c>
      <c r="E364" s="11">
        <f>'[1]SmtRes'!Y250*'[1]Source'!I66</f>
        <v>1.1615</v>
      </c>
      <c r="F364" s="11">
        <f>'[1]SmtRes'!Y250</f>
        <v>1.15</v>
      </c>
      <c r="G364" s="11"/>
      <c r="H364" s="11"/>
      <c r="I364" s="11">
        <f>IF('[1]SmtRes'!AA250=0,"",ROUND('[1]SmtRes'!AA250,2))</f>
      </c>
      <c r="J364" s="11">
        <f>IF('[1]SmtRes'!AB250=0,"",ROUND('[1]SmtRes'!AB250,2))</f>
      </c>
      <c r="K364" s="11"/>
      <c r="L364" s="11"/>
      <c r="M364" s="11">
        <f>IF('[1]SmtRes'!AA250=0,"",ROUND('[1]SmtRes'!AA250*'[1]Source'!I66*'[1]SmtRes'!Y250,2))</f>
      </c>
      <c r="N364" s="11">
        <f>IF('[1]SmtRes'!AB250=0,"",ROUND('[1]SmtRes'!AB250*'[1]Source'!I66*'[1]SmtRes'!Y250,2))</f>
      </c>
    </row>
    <row r="365" spans="1:14" ht="12.75">
      <c r="A365" s="40" t="s">
        <v>28</v>
      </c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</row>
    <row r="366" spans="1:14" ht="168">
      <c r="A366" s="15"/>
      <c r="B366" s="16" t="str">
        <f>'[1]SmtRes'!I251</f>
        <v>050102</v>
      </c>
      <c r="C366" s="16" t="str">
        <f>'[1]SmtRes'!K251</f>
        <v>Компрессоры передвижные с двигателем внутреннего сгорания давлением до 686 кПа (7 ат) 5 м3/мин</v>
      </c>
      <c r="D366" s="16" t="str">
        <f>'[1]SmtRes'!O251</f>
        <v>маш.ч</v>
      </c>
      <c r="E366" s="15">
        <f>'[1]SmtRes'!Y251*'[1]Source'!I66</f>
        <v>1.1615</v>
      </c>
      <c r="F366" s="15">
        <f>'[1]SmtRes'!Y251</f>
        <v>1.15</v>
      </c>
      <c r="G366" s="15"/>
      <c r="H366" s="15"/>
      <c r="I366" s="15">
        <f>IF('[1]SmtRes'!AA251=0,"",ROUND('[1]SmtRes'!AA251,2))</f>
      </c>
      <c r="J366" s="15">
        <f>IF('[1]SmtRes'!AB251=0,"",ROUND('[1]SmtRes'!AB251,2))</f>
        <v>62.68</v>
      </c>
      <c r="K366" s="15"/>
      <c r="L366" s="15"/>
      <c r="M366" s="15">
        <f>IF('[1]SmtRes'!AA251=0,"",ROUND('[1]SmtRes'!AA251*'[1]Source'!I66*'[1]SmtRes'!Y251,2))</f>
      </c>
      <c r="N366" s="15">
        <f>IF('[1]SmtRes'!AB251=0,"",ROUND('[1]SmtRes'!AB251*'[1]Source'!I66*'[1]SmtRes'!Y251,2))</f>
        <v>72.8</v>
      </c>
    </row>
    <row r="367" spans="1:14" ht="60">
      <c r="A367" s="13"/>
      <c r="B367" s="14" t="str">
        <f>'[1]SmtRes'!I252</f>
        <v>330804</v>
      </c>
      <c r="C367" s="14" t="str">
        <f>'[1]SmtRes'!K252</f>
        <v>Молотки отбойные пневматические</v>
      </c>
      <c r="D367" s="14" t="str">
        <f>'[1]SmtRes'!O252</f>
        <v>маш.-ч</v>
      </c>
      <c r="E367" s="13">
        <f>'[1]SmtRes'!Y252*'[1]Source'!I66</f>
        <v>2.323</v>
      </c>
      <c r="F367" s="13">
        <f>'[1]SmtRes'!Y252</f>
        <v>2.3</v>
      </c>
      <c r="G367" s="13"/>
      <c r="H367" s="13"/>
      <c r="I367" s="13">
        <f>IF('[1]SmtRes'!AA252=0,"",ROUND('[1]SmtRes'!AA252,2))</f>
      </c>
      <c r="J367" s="13">
        <f>IF('[1]SmtRes'!AB252=0,"",ROUND('[1]SmtRes'!AB252,2))</f>
        <v>0.29</v>
      </c>
      <c r="K367" s="13"/>
      <c r="L367" s="13"/>
      <c r="M367" s="13">
        <f>IF('[1]SmtRes'!AA252=0,"",ROUND('[1]SmtRes'!AA252*'[1]Source'!I66*'[1]SmtRes'!Y252,2))</f>
      </c>
      <c r="N367" s="13">
        <f>IF('[1]SmtRes'!AB252=0,"",ROUND('[1]SmtRes'!AB252*'[1]Source'!I66*'[1]SmtRes'!Y252,2))</f>
        <v>0.67</v>
      </c>
    </row>
    <row r="368" spans="1:14" ht="76.5">
      <c r="A368" s="8" t="str">
        <f>'[1]Source'!E67</f>
        <v>36</v>
      </c>
      <c r="B368" s="9" t="str">
        <f>'[1]Source'!F67</f>
        <v>11-01-011-3</v>
      </c>
      <c r="C368" s="9" t="str">
        <f>'[1]Source'!G67</f>
        <v>Устройство стяжек бетонных толщиной 20 мм</v>
      </c>
      <c r="D368" s="9" t="str">
        <f>'[1]Source'!H67</f>
        <v>100 м2</v>
      </c>
      <c r="E368" s="10">
        <f>ROUND('[1]Source'!I67,10)</f>
        <v>0.45</v>
      </c>
      <c r="F368" s="10" t="str">
        <f>IF('[1]Source'!J67=0,"-",ROUND('[1]Source'!J67,10))</f>
        <v>-</v>
      </c>
      <c r="G368" s="10">
        <f>IF('[1]Source'!AH67=0,"-",ROUND('[1]Source'!AH67,2))</f>
        <v>40.65</v>
      </c>
      <c r="H368" s="10">
        <f>IF('[1]Source'!AI67=0,"-",ROUND('[1]Source'!AI67,2))</f>
        <v>1.27</v>
      </c>
      <c r="I368" s="10">
        <f>IF('[1]Source'!AC67=0,"",ROUND('[1]Source'!AC67,2))</f>
        <v>1077.49</v>
      </c>
      <c r="J368" s="10">
        <f>IF('[1]Source'!AD67=0,"-",ROUND('[1]Source'!AD67,2))</f>
        <v>43.24</v>
      </c>
      <c r="K368" s="10">
        <f>IF('[1]Source'!U67=0,"-",ROUND('[1]Source'!U67,2))</f>
        <v>18.29</v>
      </c>
      <c r="L368" s="10">
        <f>IF('[1]Source'!V67=0,"-",ROUND('[1]Source'!V67,2))</f>
        <v>0.57</v>
      </c>
      <c r="M368" s="10">
        <f>IF('[1]Source'!P67=0,"",ROUND('[1]Source'!P67,2))</f>
        <v>484.87</v>
      </c>
      <c r="N368" s="10">
        <f>IF('[1]Source'!Q67=0,"-",ROUND('[1]Source'!Q67,2))</f>
        <v>19.46</v>
      </c>
    </row>
    <row r="369" spans="1:14" ht="96">
      <c r="A369" s="11"/>
      <c r="B369" s="12" t="str">
        <f>'[1]SmtRes'!I253</f>
        <v>1-2.0-73</v>
      </c>
      <c r="C369" s="12" t="str">
        <f>'[1]SmtRes'!K253</f>
        <v>Затраты труда рабочих-строителей (средний разряд 2.0)</v>
      </c>
      <c r="D369" s="12" t="str">
        <f>'[1]SmtRes'!O253</f>
        <v>чел.ч</v>
      </c>
      <c r="E369" s="11">
        <f>'[1]SmtRes'!Y253*'[1]Source'!I67</f>
        <v>18.2925</v>
      </c>
      <c r="F369" s="11">
        <f>'[1]SmtRes'!Y253</f>
        <v>40.65</v>
      </c>
      <c r="G369" s="11"/>
      <c r="H369" s="11"/>
      <c r="I369" s="11">
        <f>IF('[1]SmtRes'!AA253=0,"",ROUND('[1]SmtRes'!AA253,2))</f>
      </c>
      <c r="J369" s="11">
        <f>IF('[1]SmtRes'!AB253=0,"",ROUND('[1]SmtRes'!AB253,2))</f>
      </c>
      <c r="K369" s="11"/>
      <c r="L369" s="11"/>
      <c r="M369" s="11">
        <f>IF('[1]SmtRes'!AA253=0,"",ROUND('[1]SmtRes'!AA253*'[1]Source'!I67*'[1]SmtRes'!Y253,2))</f>
      </c>
      <c r="N369" s="11">
        <f>IF('[1]SmtRes'!AB253=0,"",ROUND('[1]SmtRes'!AB253*'[1]Source'!I67*'[1]SmtRes'!Y253,2))</f>
      </c>
    </row>
    <row r="370" spans="1:14" ht="48">
      <c r="A370" s="11"/>
      <c r="B370" s="12" t="str">
        <f>'[1]SmtRes'!I254</f>
        <v>2</v>
      </c>
      <c r="C370" s="12" t="str">
        <f>'[1]SmtRes'!K254</f>
        <v>Затраты труда машинистов</v>
      </c>
      <c r="D370" s="12" t="str">
        <f>'[1]SmtRes'!O254</f>
        <v>чел.час</v>
      </c>
      <c r="E370" s="11">
        <f>'[1]SmtRes'!Y254*'[1]Source'!I67</f>
        <v>0.5715</v>
      </c>
      <c r="F370" s="11">
        <f>'[1]SmtRes'!Y254</f>
        <v>1.27</v>
      </c>
      <c r="G370" s="11"/>
      <c r="H370" s="11"/>
      <c r="I370" s="11">
        <f>IF('[1]SmtRes'!AA254=0,"",ROUND('[1]SmtRes'!AA254,2))</f>
      </c>
      <c r="J370" s="11">
        <f>IF('[1]SmtRes'!AB254=0,"",ROUND('[1]SmtRes'!AB254,2))</f>
      </c>
      <c r="K370" s="11"/>
      <c r="L370" s="11"/>
      <c r="M370" s="11">
        <f>IF('[1]SmtRes'!AA254=0,"",ROUND('[1]SmtRes'!AA254*'[1]Source'!I67*'[1]SmtRes'!Y254,2))</f>
      </c>
      <c r="N370" s="11">
        <f>IF('[1]SmtRes'!AB254=0,"",ROUND('[1]SmtRes'!AB254*'[1]Source'!I67*'[1]SmtRes'!Y254,2))</f>
      </c>
    </row>
    <row r="371" spans="1:14" ht="12.75">
      <c r="A371" s="40" t="s">
        <v>28</v>
      </c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</row>
    <row r="372" spans="1:14" ht="84">
      <c r="A372" s="15"/>
      <c r="B372" s="16" t="str">
        <f>'[1]SmtRes'!I255</f>
        <v>031121</v>
      </c>
      <c r="C372" s="16" t="str">
        <f>'[1]SmtRes'!K255</f>
        <v>Подъемники мачтовые строительные 0.5 т</v>
      </c>
      <c r="D372" s="16" t="str">
        <f>'[1]SmtRes'!O255</f>
        <v>маш.-ч</v>
      </c>
      <c r="E372" s="15">
        <f>'[1]SmtRes'!Y255*'[1]Source'!I67</f>
        <v>0.5715</v>
      </c>
      <c r="F372" s="15">
        <f>'[1]SmtRes'!Y255</f>
        <v>1.27</v>
      </c>
      <c r="G372" s="15"/>
      <c r="H372" s="15"/>
      <c r="I372" s="15">
        <f>IF('[1]SmtRes'!AA255=0,"",ROUND('[1]SmtRes'!AA255,2))</f>
      </c>
      <c r="J372" s="15">
        <f>IF('[1]SmtRes'!AB255=0,"",ROUND('[1]SmtRes'!AB255,2))</f>
        <v>13.25</v>
      </c>
      <c r="K372" s="15"/>
      <c r="L372" s="15"/>
      <c r="M372" s="15">
        <f>IF('[1]SmtRes'!AA255=0,"",ROUND('[1]SmtRes'!AA255*'[1]Source'!I67*'[1]SmtRes'!Y255,2))</f>
      </c>
      <c r="N372" s="15">
        <f>IF('[1]SmtRes'!AB255=0,"",ROUND('[1]SmtRes'!AB255*'[1]Source'!I67*'[1]SmtRes'!Y255,2))</f>
        <v>7.57</v>
      </c>
    </row>
    <row r="373" spans="1:14" ht="48">
      <c r="A373" s="15"/>
      <c r="B373" s="16" t="str">
        <f>'[1]SmtRes'!I256</f>
        <v>111301</v>
      </c>
      <c r="C373" s="16" t="str">
        <f>'[1]SmtRes'!K256</f>
        <v>Вибраторы поверхностные</v>
      </c>
      <c r="D373" s="16" t="str">
        <f>'[1]SmtRes'!O256</f>
        <v>маш.ч</v>
      </c>
      <c r="E373" s="15">
        <f>'[1]SmtRes'!Y256*'[1]Source'!I67</f>
        <v>2.115</v>
      </c>
      <c r="F373" s="15">
        <f>'[1]SmtRes'!Y256</f>
        <v>4.7</v>
      </c>
      <c r="G373" s="15"/>
      <c r="H373" s="15"/>
      <c r="I373" s="15">
        <f>IF('[1]SmtRes'!AA256=0,"",ROUND('[1]SmtRes'!AA256,2))</f>
      </c>
      <c r="J373" s="15">
        <f>IF('[1]SmtRes'!AB256=0,"",ROUND('[1]SmtRes'!AB256,2))</f>
        <v>5.62</v>
      </c>
      <c r="K373" s="15"/>
      <c r="L373" s="15"/>
      <c r="M373" s="15">
        <f>IF('[1]SmtRes'!AA256=0,"",ROUND('[1]SmtRes'!AA256*'[1]Source'!I67*'[1]SmtRes'!Y256,2))</f>
      </c>
      <c r="N373" s="15">
        <f>IF('[1]SmtRes'!AB256=0,"",ROUND('[1]SmtRes'!AB256*'[1]Source'!I67*'[1]SmtRes'!Y256,2))</f>
        <v>11.89</v>
      </c>
    </row>
    <row r="374" spans="1:14" ht="12.75">
      <c r="A374" s="40" t="s">
        <v>29</v>
      </c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</row>
    <row r="375" spans="1:14" ht="60">
      <c r="A375" s="17"/>
      <c r="B375" s="18" t="str">
        <f>'[1]SmtRes'!I257</f>
        <v>401-0005</v>
      </c>
      <c r="C375" s="18" t="str">
        <f>'[1]SmtRes'!K257</f>
        <v>Бетон тяжелый, класс:В 12, 5(М150)</v>
      </c>
      <c r="D375" s="18" t="str">
        <f>'[1]SmtRes'!O257</f>
        <v>м3</v>
      </c>
      <c r="E375" s="17">
        <f>'[1]SmtRes'!Y257*'[1]Source'!I67</f>
        <v>0.918</v>
      </c>
      <c r="F375" s="17">
        <f>'[1]SmtRes'!Y257</f>
        <v>2.04</v>
      </c>
      <c r="G375" s="17"/>
      <c r="H375" s="17"/>
      <c r="I375" s="17">
        <f>IF('[1]SmtRes'!AA257=0,"",ROUND('[1]SmtRes'!AA257,2))</f>
        <v>522.69</v>
      </c>
      <c r="J375" s="17">
        <f>IF('[1]SmtRes'!AB257=0,"",ROUND('[1]SmtRes'!AB257,2))</f>
      </c>
      <c r="K375" s="17"/>
      <c r="L375" s="17"/>
      <c r="M375" s="17">
        <f>IF('[1]SmtRes'!AA257=0,"",ROUND('[1]SmtRes'!AA257*'[1]Source'!I67*'[1]SmtRes'!Y257,2))</f>
        <v>479.83</v>
      </c>
      <c r="N375" s="17">
        <f>IF('[1]SmtRes'!AB257=0,"",ROUND('[1]SmtRes'!AB257*'[1]Source'!I67*'[1]SmtRes'!Y257,2))</f>
      </c>
    </row>
    <row r="376" spans="1:14" ht="12.75">
      <c r="A376" s="19"/>
      <c r="B376" s="20" t="str">
        <f>'[1]SmtRes'!I258</f>
        <v>411-0001</v>
      </c>
      <c r="C376" s="20" t="str">
        <f>'[1]SmtRes'!K258</f>
        <v>Вода</v>
      </c>
      <c r="D376" s="20" t="str">
        <f>'[1]SmtRes'!O258</f>
        <v>м3</v>
      </c>
      <c r="E376" s="19">
        <f>'[1]SmtRes'!Y258*'[1]Source'!I67</f>
        <v>1.575</v>
      </c>
      <c r="F376" s="19">
        <f>'[1]SmtRes'!Y258</f>
        <v>3.5</v>
      </c>
      <c r="G376" s="19"/>
      <c r="H376" s="19"/>
      <c r="I376" s="19">
        <f>IF('[1]SmtRes'!AA258=0,"",ROUND('[1]SmtRes'!AA258,2))</f>
        <v>3.2</v>
      </c>
      <c r="J376" s="19">
        <f>IF('[1]SmtRes'!AB258=0,"",ROUND('[1]SmtRes'!AB258,2))</f>
      </c>
      <c r="K376" s="19"/>
      <c r="L376" s="19"/>
      <c r="M376" s="19">
        <f>IF('[1]SmtRes'!AA258=0,"",ROUND('[1]SmtRes'!AA258*'[1]Source'!I67*'[1]SmtRes'!Y258,2))</f>
        <v>5.04</v>
      </c>
      <c r="N376" s="19">
        <f>IF('[1]SmtRes'!AB258=0,"",ROUND('[1]SmtRes'!AB258*'[1]Source'!I67*'[1]SmtRes'!Y258,2))</f>
      </c>
    </row>
    <row r="377" spans="1:14" ht="89.25">
      <c r="A377" s="8" t="str">
        <f>'[1]Source'!E68</f>
        <v>37</v>
      </c>
      <c r="B377" s="9" t="str">
        <f>'[1]Source'!F68</f>
        <v>62-1-2</v>
      </c>
      <c r="C377" s="9" t="str">
        <f>'[1]Source'!G68</f>
        <v>Окраска клеевыми составами улучшенная</v>
      </c>
      <c r="D377" s="9" t="str">
        <f>'[1]Source'!H68</f>
        <v>100 м2</v>
      </c>
      <c r="E377" s="10">
        <f>ROUND('[1]Source'!I68,10)</f>
        <v>0.45</v>
      </c>
      <c r="F377" s="10" t="str">
        <f>IF('[1]Source'!J68=0,"-",ROUND('[1]Source'!J68,10))</f>
        <v>-</v>
      </c>
      <c r="G377" s="10">
        <f>IF('[1]Source'!AH68=0,"-",ROUND('[1]Source'!AH68,2))</f>
        <v>21.1</v>
      </c>
      <c r="H377" s="10">
        <f>IF('[1]Source'!AI68=0,"-",ROUND('[1]Source'!AI68,2))</f>
        <v>0.15</v>
      </c>
      <c r="I377" s="10">
        <f>IF('[1]Source'!AC68=0,"",ROUND('[1]Source'!AC68,2))</f>
        <v>70.71</v>
      </c>
      <c r="J377" s="10">
        <f>IF('[1]Source'!AD68=0,"-",ROUND('[1]Source'!AD68,2))</f>
        <v>4.37</v>
      </c>
      <c r="K377" s="10">
        <f>IF('[1]Source'!U68=0,"-",ROUND('[1]Source'!U68,2))</f>
        <v>9.5</v>
      </c>
      <c r="L377" s="10">
        <f>IF('[1]Source'!V68=0,"-",ROUND('[1]Source'!V68,2))</f>
        <v>0.07</v>
      </c>
      <c r="M377" s="10">
        <f>IF('[1]Source'!P68=0,"",ROUND('[1]Source'!P68,2))</f>
        <v>31.82</v>
      </c>
      <c r="N377" s="10">
        <f>IF('[1]Source'!Q68=0,"-",ROUND('[1]Source'!Q68,2))</f>
        <v>1.97</v>
      </c>
    </row>
    <row r="378" spans="1:14" ht="96">
      <c r="A378" s="11"/>
      <c r="B378" s="12" t="str">
        <f>'[1]SmtRes'!I259</f>
        <v>1-2.8-73</v>
      </c>
      <c r="C378" s="12" t="str">
        <f>'[1]SmtRes'!K259</f>
        <v>Затраты труда рабочих-строителей (средний разряд 2.8)</v>
      </c>
      <c r="D378" s="12" t="str">
        <f>'[1]SmtRes'!O259</f>
        <v>чел.ч</v>
      </c>
      <c r="E378" s="11">
        <f>'[1]SmtRes'!Y259*'[1]Source'!I68</f>
        <v>9.495000000000001</v>
      </c>
      <c r="F378" s="11">
        <f>'[1]SmtRes'!Y259</f>
        <v>21.1</v>
      </c>
      <c r="G378" s="11"/>
      <c r="H378" s="11"/>
      <c r="I378" s="11">
        <f>IF('[1]SmtRes'!AA259=0,"",ROUND('[1]SmtRes'!AA259,2))</f>
      </c>
      <c r="J378" s="11">
        <f>IF('[1]SmtRes'!AB259=0,"",ROUND('[1]SmtRes'!AB259,2))</f>
      </c>
      <c r="K378" s="11"/>
      <c r="L378" s="11"/>
      <c r="M378" s="11">
        <f>IF('[1]SmtRes'!AA259=0,"",ROUND('[1]SmtRes'!AA259*'[1]Source'!I68*'[1]SmtRes'!Y259,2))</f>
      </c>
      <c r="N378" s="11">
        <f>IF('[1]SmtRes'!AB259=0,"",ROUND('[1]SmtRes'!AB259*'[1]Source'!I68*'[1]SmtRes'!Y259,2))</f>
      </c>
    </row>
    <row r="379" spans="1:14" ht="48">
      <c r="A379" s="11"/>
      <c r="B379" s="12" t="str">
        <f>'[1]SmtRes'!I260</f>
        <v>2</v>
      </c>
      <c r="C379" s="12" t="str">
        <f>'[1]SmtRes'!K260</f>
        <v>Затраты труда машинистов</v>
      </c>
      <c r="D379" s="12" t="str">
        <f>'[1]SmtRes'!O260</f>
        <v>чел.час</v>
      </c>
      <c r="E379" s="11">
        <f>'[1]SmtRes'!Y260*'[1]Source'!I68</f>
        <v>0.0675</v>
      </c>
      <c r="F379" s="11">
        <f>'[1]SmtRes'!Y260</f>
        <v>0.15</v>
      </c>
      <c r="G379" s="11"/>
      <c r="H379" s="11"/>
      <c r="I379" s="11">
        <f>IF('[1]SmtRes'!AA260=0,"",ROUND('[1]SmtRes'!AA260,2))</f>
      </c>
      <c r="J379" s="11">
        <f>IF('[1]SmtRes'!AB260=0,"",ROUND('[1]SmtRes'!AB260,2))</f>
      </c>
      <c r="K379" s="11"/>
      <c r="L379" s="11"/>
      <c r="M379" s="11">
        <f>IF('[1]SmtRes'!AA260=0,"",ROUND('[1]SmtRes'!AA260*'[1]Source'!I68*'[1]SmtRes'!Y260,2))</f>
      </c>
      <c r="N379" s="11">
        <f>IF('[1]SmtRes'!AB260=0,"",ROUND('[1]SmtRes'!AB260*'[1]Source'!I68*'[1]SmtRes'!Y260,2))</f>
      </c>
    </row>
    <row r="380" spans="1:14" ht="12.75">
      <c r="A380" s="40" t="s">
        <v>28</v>
      </c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</row>
    <row r="381" spans="1:14" ht="84">
      <c r="A381" s="15"/>
      <c r="B381" s="16" t="str">
        <f>'[1]SmtRes'!I261</f>
        <v>031121</v>
      </c>
      <c r="C381" s="16" t="str">
        <f>'[1]SmtRes'!K261</f>
        <v>Подъемники мачтовые строительные 0.5 т</v>
      </c>
      <c r="D381" s="16" t="str">
        <f>'[1]SmtRes'!O261</f>
        <v>маш.-ч</v>
      </c>
      <c r="E381" s="15">
        <f>'[1]SmtRes'!Y261*'[1]Source'!I68</f>
        <v>0.045000000000000005</v>
      </c>
      <c r="F381" s="15">
        <f>'[1]SmtRes'!Y261</f>
        <v>0.1</v>
      </c>
      <c r="G381" s="15"/>
      <c r="H381" s="15"/>
      <c r="I381" s="15">
        <f>IF('[1]SmtRes'!AA261=0,"",ROUND('[1]SmtRes'!AA261,2))</f>
      </c>
      <c r="J381" s="15">
        <f>IF('[1]SmtRes'!AB261=0,"",ROUND('[1]SmtRes'!AB261,2))</f>
        <v>13.25</v>
      </c>
      <c r="K381" s="15"/>
      <c r="L381" s="15"/>
      <c r="M381" s="15">
        <f>IF('[1]SmtRes'!AA261=0,"",ROUND('[1]SmtRes'!AA261*'[1]Source'!I68*'[1]SmtRes'!Y261,2))</f>
      </c>
      <c r="N381" s="15">
        <f>IF('[1]SmtRes'!AB261=0,"",ROUND('[1]SmtRes'!AB261*'[1]Source'!I68*'[1]SmtRes'!Y261,2))</f>
        <v>0.6</v>
      </c>
    </row>
    <row r="382" spans="1:14" ht="96">
      <c r="A382" s="15"/>
      <c r="B382" s="16" t="str">
        <f>'[1]SmtRes'!I262</f>
        <v>400001</v>
      </c>
      <c r="C382" s="16" t="str">
        <f>'[1]SmtRes'!K262</f>
        <v>Автомобили бортовые грузоподъемностью до 5 т</v>
      </c>
      <c r="D382" s="16" t="str">
        <f>'[1]SmtRes'!O262</f>
        <v>маш.-ч</v>
      </c>
      <c r="E382" s="15">
        <f>'[1]SmtRes'!Y262*'[1]Source'!I68</f>
        <v>0.022500000000000003</v>
      </c>
      <c r="F382" s="15">
        <f>'[1]SmtRes'!Y262</f>
        <v>0.05</v>
      </c>
      <c r="G382" s="15"/>
      <c r="H382" s="15"/>
      <c r="I382" s="15">
        <f>IF('[1]SmtRes'!AA262=0,"",ROUND('[1]SmtRes'!AA262,2))</f>
      </c>
      <c r="J382" s="15">
        <f>IF('[1]SmtRes'!AB262=0,"",ROUND('[1]SmtRes'!AB262,2))</f>
        <v>60.77</v>
      </c>
      <c r="K382" s="15"/>
      <c r="L382" s="15"/>
      <c r="M382" s="15">
        <f>IF('[1]SmtRes'!AA262=0,"",ROUND('[1]SmtRes'!AA262*'[1]Source'!I68*'[1]SmtRes'!Y262,2))</f>
      </c>
      <c r="N382" s="15">
        <f>IF('[1]SmtRes'!AB262=0,"",ROUND('[1]SmtRes'!AB262*'[1]Source'!I68*'[1]SmtRes'!Y262,2))</f>
        <v>1.37</v>
      </c>
    </row>
    <row r="383" spans="1:14" ht="12.75">
      <c r="A383" s="40" t="s">
        <v>29</v>
      </c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</row>
    <row r="384" spans="1:14" ht="96">
      <c r="A384" s="17"/>
      <c r="B384" s="18" t="str">
        <f>'[1]SmtRes'!I263</f>
        <v>101-0111</v>
      </c>
      <c r="C384" s="18" t="str">
        <f>'[1]SmtRes'!K263</f>
        <v>Бумага для шлифовальных шкурок влагопрочная ОВ-120</v>
      </c>
      <c r="D384" s="18" t="str">
        <f>'[1]SmtRes'!O263</f>
        <v>1000 м2</v>
      </c>
      <c r="E384" s="17">
        <f>'[1]SmtRes'!Y263*'[1]Source'!I68</f>
        <v>3.6E-05</v>
      </c>
      <c r="F384" s="17">
        <f>'[1]SmtRes'!Y263</f>
        <v>8E-05</v>
      </c>
      <c r="G384" s="17"/>
      <c r="H384" s="17"/>
      <c r="I384" s="17">
        <f>IF('[1]SmtRes'!AA263=0,"",ROUND('[1]SmtRes'!AA263,2))</f>
        <v>30807.93</v>
      </c>
      <c r="J384" s="17">
        <f>IF('[1]SmtRes'!AB263=0,"",ROUND('[1]SmtRes'!AB263,2))</f>
      </c>
      <c r="K384" s="17"/>
      <c r="L384" s="17"/>
      <c r="M384" s="17">
        <f>IF('[1]SmtRes'!AA263=0,"",ROUND('[1]SmtRes'!AA263*'[1]Source'!I68*'[1]SmtRes'!Y263,2))</f>
        <v>1.11</v>
      </c>
      <c r="N384" s="17">
        <f>IF('[1]SmtRes'!AB263=0,"",ROUND('[1]SmtRes'!AB263*'[1]Source'!I68*'[1]SmtRes'!Y263,2))</f>
      </c>
    </row>
    <row r="385" spans="1:14" ht="36">
      <c r="A385" s="17"/>
      <c r="B385" s="18" t="str">
        <f>'[1]SmtRes'!I264</f>
        <v>101-0488</v>
      </c>
      <c r="C385" s="18" t="str">
        <f>'[1]SmtRes'!K264</f>
        <v>Купорос медный марки А</v>
      </c>
      <c r="D385" s="18" t="str">
        <f>'[1]SmtRes'!O264</f>
        <v>т</v>
      </c>
      <c r="E385" s="17">
        <f>'[1]SmtRes'!Y264*'[1]Source'!I68</f>
        <v>0.00022500000000000002</v>
      </c>
      <c r="F385" s="17">
        <f>'[1]SmtRes'!Y264</f>
        <v>0.0005</v>
      </c>
      <c r="G385" s="17"/>
      <c r="H385" s="17"/>
      <c r="I385" s="17">
        <f>IF('[1]SmtRes'!AA264=0,"",ROUND('[1]SmtRes'!AA264,2))</f>
        <v>16441.01</v>
      </c>
      <c r="J385" s="17">
        <f>IF('[1]SmtRes'!AB264=0,"",ROUND('[1]SmtRes'!AB264,2))</f>
      </c>
      <c r="K385" s="17"/>
      <c r="L385" s="17"/>
      <c r="M385" s="17">
        <f>IF('[1]SmtRes'!AA264=0,"",ROUND('[1]SmtRes'!AA264*'[1]Source'!I68*'[1]SmtRes'!Y264,2))</f>
        <v>3.7</v>
      </c>
      <c r="N385" s="17">
        <f>IF('[1]SmtRes'!AB264=0,"",ROUND('[1]SmtRes'!AB264*'[1]Source'!I68*'[1]SmtRes'!Y264,2))</f>
      </c>
    </row>
    <row r="386" spans="1:14" ht="60">
      <c r="A386" s="17"/>
      <c r="B386" s="18" t="str">
        <f>'[1]SmtRes'!I265</f>
        <v>101-0620</v>
      </c>
      <c r="C386" s="18" t="str">
        <f>'[1]SmtRes'!K265</f>
        <v>Мел природный молотый</v>
      </c>
      <c r="D386" s="18" t="str">
        <f>'[1]SmtRes'!O265</f>
        <v>т</v>
      </c>
      <c r="E386" s="17">
        <f>'[1]SmtRes'!Y265*'[1]Source'!I68</f>
        <v>0.011205</v>
      </c>
      <c r="F386" s="17">
        <f>'[1]SmtRes'!Y265</f>
        <v>0.0249</v>
      </c>
      <c r="G386" s="17"/>
      <c r="H386" s="17"/>
      <c r="I386" s="17">
        <f>IF('[1]SmtRes'!AA265=0,"",ROUND('[1]SmtRes'!AA265,2))</f>
        <v>1304.8</v>
      </c>
      <c r="J386" s="17">
        <f>IF('[1]SmtRes'!AB265=0,"",ROUND('[1]SmtRes'!AB265,2))</f>
      </c>
      <c r="K386" s="17"/>
      <c r="L386" s="17"/>
      <c r="M386" s="17">
        <f>IF('[1]SmtRes'!AA265=0,"",ROUND('[1]SmtRes'!AA265*'[1]Source'!I68*'[1]SmtRes'!Y265,2))</f>
        <v>14.62</v>
      </c>
      <c r="N386" s="17">
        <f>IF('[1]SmtRes'!AB265=0,"",ROUND('[1]SmtRes'!AB265*'[1]Source'!I68*'[1]SmtRes'!Y265,2))</f>
      </c>
    </row>
    <row r="387" spans="1:14" ht="60">
      <c r="A387" s="17"/>
      <c r="B387" s="18" t="str">
        <f>'[1]SmtRes'!I266</f>
        <v>101-0623</v>
      </c>
      <c r="C387" s="18" t="str">
        <f>'[1]SmtRes'!K266</f>
        <v>Мыло твердое хозяйственное 72%</v>
      </c>
      <c r="D387" s="18" t="str">
        <f>'[1]SmtRes'!O266</f>
        <v>шт.</v>
      </c>
      <c r="E387" s="17">
        <f>'[1]SmtRes'!Y266*'[1]Source'!I68</f>
        <v>0.81</v>
      </c>
      <c r="F387" s="17">
        <f>'[1]SmtRes'!Y266</f>
        <v>1.8</v>
      </c>
      <c r="G387" s="17"/>
      <c r="H387" s="17"/>
      <c r="I387" s="17">
        <f>IF('[1]SmtRes'!AA266=0,"",ROUND('[1]SmtRes'!AA266,2))</f>
        <v>1.88</v>
      </c>
      <c r="J387" s="17">
        <f>IF('[1]SmtRes'!AB266=0,"",ROUND('[1]SmtRes'!AB266,2))</f>
      </c>
      <c r="K387" s="17"/>
      <c r="L387" s="17"/>
      <c r="M387" s="17">
        <f>IF('[1]SmtRes'!AA266=0,"",ROUND('[1]SmtRes'!AA266*'[1]Source'!I68*'[1]SmtRes'!Y266,2))</f>
        <v>1.52</v>
      </c>
      <c r="N387" s="17">
        <f>IF('[1]SmtRes'!AB266=0,"",ROUND('[1]SmtRes'!AB266*'[1]Source'!I68*'[1]SmtRes'!Y266,2))</f>
      </c>
    </row>
    <row r="388" spans="1:14" ht="168">
      <c r="A388" s="17"/>
      <c r="B388" s="18" t="str">
        <f>'[1]SmtRes'!I267</f>
        <v>101-0639</v>
      </c>
      <c r="C388" s="18" t="str">
        <f>'[1]SmtRes'!K267</f>
        <v>Пемза шлаковая(щебень пористый из металлургического шлака), марка 600, фракция от 5 до 10 мм</v>
      </c>
      <c r="D388" s="18" t="str">
        <f>'[1]SmtRes'!O267</f>
        <v>м3</v>
      </c>
      <c r="E388" s="17">
        <f>'[1]SmtRes'!Y267*'[1]Source'!I68</f>
        <v>0.00018</v>
      </c>
      <c r="F388" s="17">
        <f>'[1]SmtRes'!Y267</f>
        <v>0.0004</v>
      </c>
      <c r="G388" s="17"/>
      <c r="H388" s="17"/>
      <c r="I388" s="17">
        <f>IF('[1]SmtRes'!AA267=0,"",ROUND('[1]SmtRes'!AA267,2))</f>
        <v>109.61</v>
      </c>
      <c r="J388" s="17">
        <f>IF('[1]SmtRes'!AB267=0,"",ROUND('[1]SmtRes'!AB267,2))</f>
      </c>
      <c r="K388" s="17"/>
      <c r="L388" s="17"/>
      <c r="M388" s="17">
        <f>IF('[1]SmtRes'!AA267=0,"",ROUND('[1]SmtRes'!AA267*'[1]Source'!I68*'[1]SmtRes'!Y267,2))</f>
        <v>0.02</v>
      </c>
      <c r="N388" s="17">
        <f>IF('[1]SmtRes'!AB267=0,"",ROUND('[1]SmtRes'!AB267*'[1]Source'!I68*'[1]SmtRes'!Y267,2))</f>
      </c>
    </row>
    <row r="389" spans="1:14" ht="12.75">
      <c r="A389" s="17"/>
      <c r="B389" s="18" t="str">
        <f>'[1]SmtRes'!I268</f>
        <v>101-1757</v>
      </c>
      <c r="C389" s="18" t="str">
        <f>'[1]SmtRes'!K268</f>
        <v>Ветошь</v>
      </c>
      <c r="D389" s="18" t="str">
        <f>'[1]SmtRes'!O268</f>
        <v>кг</v>
      </c>
      <c r="E389" s="17">
        <f>'[1]SmtRes'!Y268*'[1]Source'!I68</f>
        <v>0.0045000000000000005</v>
      </c>
      <c r="F389" s="17">
        <f>'[1]SmtRes'!Y268</f>
        <v>0.01</v>
      </c>
      <c r="G389" s="17"/>
      <c r="H389" s="17"/>
      <c r="I389" s="17">
        <f>IF('[1]SmtRes'!AA268=0,"",ROUND('[1]SmtRes'!AA268,2))</f>
        <v>2</v>
      </c>
      <c r="J389" s="17">
        <f>IF('[1]SmtRes'!AB268=0,"",ROUND('[1]SmtRes'!AB268,2))</f>
      </c>
      <c r="K389" s="17"/>
      <c r="L389" s="17"/>
      <c r="M389" s="17">
        <f>IF('[1]SmtRes'!AA268=0,"",ROUND('[1]SmtRes'!AA268*'[1]Source'!I68*'[1]SmtRes'!Y268,2))</f>
        <v>0.01</v>
      </c>
      <c r="N389" s="17">
        <f>IF('[1]SmtRes'!AB268=0,"",ROUND('[1]SmtRes'!AB268*'[1]Source'!I68*'[1]SmtRes'!Y268,2))</f>
      </c>
    </row>
    <row r="390" spans="1:14" ht="60">
      <c r="A390" s="17"/>
      <c r="B390" s="18" t="str">
        <f>'[1]SmtRes'!I269</f>
        <v>101-1815</v>
      </c>
      <c r="C390" s="18" t="str">
        <f>'[1]SmtRes'!K269</f>
        <v>Краски сухие для внутренних работ</v>
      </c>
      <c r="D390" s="18" t="str">
        <f>'[1]SmtRes'!O269</f>
        <v>т</v>
      </c>
      <c r="E390" s="17">
        <f>'[1]SmtRes'!Y269*'[1]Source'!I68</f>
        <v>0.0009000000000000001</v>
      </c>
      <c r="F390" s="17">
        <f>'[1]SmtRes'!Y269</f>
        <v>0.002</v>
      </c>
      <c r="G390" s="17"/>
      <c r="H390" s="17"/>
      <c r="I390" s="17">
        <f>IF('[1]SmtRes'!AA269=0,"",ROUND('[1]SmtRes'!AA269,2))</f>
        <v>8356.25</v>
      </c>
      <c r="J390" s="17">
        <f>IF('[1]SmtRes'!AB269=0,"",ROUND('[1]SmtRes'!AB269,2))</f>
      </c>
      <c r="K390" s="17"/>
      <c r="L390" s="17"/>
      <c r="M390" s="17">
        <f>IF('[1]SmtRes'!AA269=0,"",ROUND('[1]SmtRes'!AA269*'[1]Source'!I68*'[1]SmtRes'!Y269,2))</f>
        <v>7.52</v>
      </c>
      <c r="N390" s="17">
        <f>IF('[1]SmtRes'!AB269=0,"",ROUND('[1]SmtRes'!AB269*'[1]Source'!I68*'[1]SmtRes'!Y269,2))</f>
      </c>
    </row>
    <row r="391" spans="1:14" ht="36">
      <c r="A391" s="17"/>
      <c r="B391" s="18" t="str">
        <f>'[1]SmtRes'!I270</f>
        <v>101-1840</v>
      </c>
      <c r="C391" s="18" t="str">
        <f>'[1]SmtRes'!K270</f>
        <v>Клей  малярный жидкий</v>
      </c>
      <c r="D391" s="18" t="str">
        <f>'[1]SmtRes'!O270</f>
        <v>кг</v>
      </c>
      <c r="E391" s="17">
        <f>'[1]SmtRes'!Y270*'[1]Source'!I68</f>
        <v>0.40950000000000003</v>
      </c>
      <c r="F391" s="17">
        <f>'[1]SmtRes'!Y270</f>
        <v>0.91</v>
      </c>
      <c r="G391" s="17"/>
      <c r="H391" s="17"/>
      <c r="I391" s="17">
        <f>IF('[1]SmtRes'!AA270=0,"",ROUND('[1]SmtRes'!AA270,2))</f>
        <v>7.68</v>
      </c>
      <c r="J391" s="17">
        <f>IF('[1]SmtRes'!AB270=0,"",ROUND('[1]SmtRes'!AB270,2))</f>
      </c>
      <c r="K391" s="17"/>
      <c r="L391" s="17"/>
      <c r="M391" s="17">
        <f>IF('[1]SmtRes'!AA270=0,"",ROUND('[1]SmtRes'!AA270*'[1]Source'!I68*'[1]SmtRes'!Y270,2))</f>
        <v>3.14</v>
      </c>
      <c r="N391" s="17">
        <f>IF('[1]SmtRes'!AB270=0,"",ROUND('[1]SmtRes'!AB270*'[1]Source'!I68*'[1]SmtRes'!Y270,2))</f>
      </c>
    </row>
    <row r="392" spans="1:14" ht="36">
      <c r="A392" s="19"/>
      <c r="B392" s="20" t="str">
        <f>'[1]SmtRes'!I271</f>
        <v>411-0002</v>
      </c>
      <c r="C392" s="20" t="str">
        <f>'[1]SmtRes'!K271</f>
        <v>Вода водопроводная</v>
      </c>
      <c r="D392" s="20" t="str">
        <f>'[1]SmtRes'!O271</f>
        <v>м3</v>
      </c>
      <c r="E392" s="19">
        <f>'[1]SmtRes'!Y271*'[1]Source'!I68</f>
        <v>0.0558</v>
      </c>
      <c r="F392" s="19">
        <f>'[1]SmtRes'!Y271</f>
        <v>0.124</v>
      </c>
      <c r="G392" s="19"/>
      <c r="H392" s="19"/>
      <c r="I392" s="19">
        <f>IF('[1]SmtRes'!AA271=0,"",ROUND('[1]SmtRes'!AA271,2))</f>
        <v>3.2</v>
      </c>
      <c r="J392" s="19">
        <f>IF('[1]SmtRes'!AB271=0,"",ROUND('[1]SmtRes'!AB271,2))</f>
      </c>
      <c r="K392" s="19"/>
      <c r="L392" s="19"/>
      <c r="M392" s="19">
        <f>IF('[1]SmtRes'!AA271=0,"",ROUND('[1]SmtRes'!AA271*'[1]Source'!I68*'[1]SmtRes'!Y271,2))</f>
        <v>0.18</v>
      </c>
      <c r="N392" s="19">
        <f>IF('[1]SmtRes'!AB271=0,"",ROUND('[1]SmtRes'!AB271*'[1]Source'!I68*'[1]SmtRes'!Y271,2))</f>
      </c>
    </row>
    <row r="393" spans="1:14" ht="204">
      <c r="A393" s="8" t="str">
        <f>'[1]Source'!E69</f>
        <v>38</v>
      </c>
      <c r="B393" s="9" t="str">
        <f>'[1]Source'!F69</f>
        <v>62-7-6</v>
      </c>
      <c r="C393" s="9" t="str">
        <f>'[1]Source'!G69</f>
        <v>Улучшенная масляная окраска ранее окрашенных стен за 2 раза с расчисткой старой краски более 35 %</v>
      </c>
      <c r="D393" s="9" t="str">
        <f>'[1]Source'!H69</f>
        <v>100 м2</v>
      </c>
      <c r="E393" s="10">
        <f>ROUND('[1]Source'!I69,10)</f>
        <v>1.1</v>
      </c>
      <c r="F393" s="10" t="str">
        <f>IF('[1]Source'!J69=0,"-",ROUND('[1]Source'!J69,10))</f>
        <v>-</v>
      </c>
      <c r="G393" s="10">
        <f>IF('[1]Source'!AH69=0,"-",ROUND('[1]Source'!AH69,2))</f>
        <v>75.69</v>
      </c>
      <c r="H393" s="10">
        <f>IF('[1]Source'!AI69=0,"-",ROUND('[1]Source'!AI69,2))</f>
        <v>0.16</v>
      </c>
      <c r="I393" s="10">
        <f>IF('[1]Source'!AC69=0,"",ROUND('[1]Source'!AC69,2))</f>
        <v>842.04</v>
      </c>
      <c r="J393" s="10">
        <f>IF('[1]Source'!AD69=0,"-",ROUND('[1]Source'!AD69,2))</f>
        <v>4.98</v>
      </c>
      <c r="K393" s="10">
        <f>IF('[1]Source'!U69=0,"-",ROUND('[1]Source'!U69,2))</f>
        <v>83.26</v>
      </c>
      <c r="L393" s="10">
        <f>IF('[1]Source'!V69=0,"-",ROUND('[1]Source'!V69,2))</f>
        <v>0.18</v>
      </c>
      <c r="M393" s="10">
        <f>IF('[1]Source'!P69=0,"",ROUND('[1]Source'!P69,2))</f>
        <v>926.24</v>
      </c>
      <c r="N393" s="10">
        <f>IF('[1]Source'!Q69=0,"-",ROUND('[1]Source'!Q69,2))</f>
        <v>5.48</v>
      </c>
    </row>
    <row r="394" spans="1:14" ht="96">
      <c r="A394" s="11"/>
      <c r="B394" s="12" t="str">
        <f>'[1]SmtRes'!I272</f>
        <v>1-3.1-73</v>
      </c>
      <c r="C394" s="12" t="str">
        <f>'[1]SmtRes'!K272</f>
        <v>Затраты труда рабочих-строителей (средний разряд 3.1)</v>
      </c>
      <c r="D394" s="12" t="str">
        <f>'[1]SmtRes'!O272</f>
        <v>чел.ч</v>
      </c>
      <c r="E394" s="11">
        <f>'[1]SmtRes'!Y272*'[1]Source'!I69</f>
        <v>83.259</v>
      </c>
      <c r="F394" s="11">
        <f>'[1]SmtRes'!Y272</f>
        <v>75.69</v>
      </c>
      <c r="G394" s="11"/>
      <c r="H394" s="11"/>
      <c r="I394" s="11">
        <f>IF('[1]SmtRes'!AA272=0,"",ROUND('[1]SmtRes'!AA272,2))</f>
      </c>
      <c r="J394" s="11">
        <f>IF('[1]SmtRes'!AB272=0,"",ROUND('[1]SmtRes'!AB272,2))</f>
      </c>
      <c r="K394" s="11"/>
      <c r="L394" s="11"/>
      <c r="M394" s="11">
        <f>IF('[1]SmtRes'!AA272=0,"",ROUND('[1]SmtRes'!AA272*'[1]Source'!I69*'[1]SmtRes'!Y272,2))</f>
      </c>
      <c r="N394" s="11">
        <f>IF('[1]SmtRes'!AB272=0,"",ROUND('[1]SmtRes'!AB272*'[1]Source'!I69*'[1]SmtRes'!Y272,2))</f>
      </c>
    </row>
    <row r="395" spans="1:14" ht="48">
      <c r="A395" s="11"/>
      <c r="B395" s="12" t="str">
        <f>'[1]SmtRes'!I273</f>
        <v>2</v>
      </c>
      <c r="C395" s="12" t="str">
        <f>'[1]SmtRes'!K273</f>
        <v>Затраты труда машинистов</v>
      </c>
      <c r="D395" s="12" t="str">
        <f>'[1]SmtRes'!O273</f>
        <v>чел.час</v>
      </c>
      <c r="E395" s="11">
        <f>'[1]SmtRes'!Y273*'[1]Source'!I69</f>
        <v>0.17600000000000002</v>
      </c>
      <c r="F395" s="11">
        <f>'[1]SmtRes'!Y273</f>
        <v>0.16</v>
      </c>
      <c r="G395" s="11"/>
      <c r="H395" s="11"/>
      <c r="I395" s="11">
        <f>IF('[1]SmtRes'!AA273=0,"",ROUND('[1]SmtRes'!AA273,2))</f>
      </c>
      <c r="J395" s="11">
        <f>IF('[1]SmtRes'!AB273=0,"",ROUND('[1]SmtRes'!AB273,2))</f>
      </c>
      <c r="K395" s="11"/>
      <c r="L395" s="11"/>
      <c r="M395" s="11">
        <f>IF('[1]SmtRes'!AA273=0,"",ROUND('[1]SmtRes'!AA273*'[1]Source'!I69*'[1]SmtRes'!Y273,2))</f>
      </c>
      <c r="N395" s="11">
        <f>IF('[1]SmtRes'!AB273=0,"",ROUND('[1]SmtRes'!AB273*'[1]Source'!I69*'[1]SmtRes'!Y273,2))</f>
      </c>
    </row>
    <row r="396" spans="1:14" ht="12.75">
      <c r="A396" s="40" t="s">
        <v>28</v>
      </c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</row>
    <row r="397" spans="1:14" ht="84">
      <c r="A397" s="15"/>
      <c r="B397" s="16" t="str">
        <f>'[1]SmtRes'!I274</f>
        <v>031121</v>
      </c>
      <c r="C397" s="16" t="str">
        <f>'[1]SmtRes'!K274</f>
        <v>Подъемники мачтовые строительные 0.5 т</v>
      </c>
      <c r="D397" s="16" t="str">
        <f>'[1]SmtRes'!O274</f>
        <v>маш.-ч</v>
      </c>
      <c r="E397" s="15">
        <f>'[1]SmtRes'!Y274*'[1]Source'!I69</f>
        <v>0.11000000000000001</v>
      </c>
      <c r="F397" s="15">
        <f>'[1]SmtRes'!Y274</f>
        <v>0.1</v>
      </c>
      <c r="G397" s="15"/>
      <c r="H397" s="15"/>
      <c r="I397" s="15">
        <f>IF('[1]SmtRes'!AA274=0,"",ROUND('[1]SmtRes'!AA274,2))</f>
      </c>
      <c r="J397" s="15">
        <f>IF('[1]SmtRes'!AB274=0,"",ROUND('[1]SmtRes'!AB274,2))</f>
        <v>13.25</v>
      </c>
      <c r="K397" s="15"/>
      <c r="L397" s="15"/>
      <c r="M397" s="15">
        <f>IF('[1]SmtRes'!AA274=0,"",ROUND('[1]SmtRes'!AA274*'[1]Source'!I69*'[1]SmtRes'!Y274,2))</f>
      </c>
      <c r="N397" s="15">
        <f>IF('[1]SmtRes'!AB274=0,"",ROUND('[1]SmtRes'!AB274*'[1]Source'!I69*'[1]SmtRes'!Y274,2))</f>
        <v>1.46</v>
      </c>
    </row>
    <row r="398" spans="1:14" ht="96">
      <c r="A398" s="15"/>
      <c r="B398" s="16" t="str">
        <f>'[1]SmtRes'!I275</f>
        <v>400001</v>
      </c>
      <c r="C398" s="16" t="str">
        <f>'[1]SmtRes'!K275</f>
        <v>Автомобили бортовые грузоподъемностью до 5 т</v>
      </c>
      <c r="D398" s="16" t="str">
        <f>'[1]SmtRes'!O275</f>
        <v>маш.-ч</v>
      </c>
      <c r="E398" s="15">
        <f>'[1]SmtRes'!Y275*'[1]Source'!I69</f>
        <v>0.066</v>
      </c>
      <c r="F398" s="15">
        <f>'[1]SmtRes'!Y275</f>
        <v>0.06</v>
      </c>
      <c r="G398" s="15"/>
      <c r="H398" s="15"/>
      <c r="I398" s="15">
        <f>IF('[1]SmtRes'!AA275=0,"",ROUND('[1]SmtRes'!AA275,2))</f>
      </c>
      <c r="J398" s="15">
        <f>IF('[1]SmtRes'!AB275=0,"",ROUND('[1]SmtRes'!AB275,2))</f>
        <v>60.77</v>
      </c>
      <c r="K398" s="15"/>
      <c r="L398" s="15"/>
      <c r="M398" s="15">
        <f>IF('[1]SmtRes'!AA275=0,"",ROUND('[1]SmtRes'!AA275*'[1]Source'!I69*'[1]SmtRes'!Y275,2))</f>
      </c>
      <c r="N398" s="15">
        <f>IF('[1]SmtRes'!AB275=0,"",ROUND('[1]SmtRes'!AB275*'[1]Source'!I69*'[1]SmtRes'!Y275,2))</f>
        <v>4.01</v>
      </c>
    </row>
    <row r="399" spans="1:14" ht="12.75">
      <c r="A399" s="40" t="s">
        <v>29</v>
      </c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</row>
    <row r="400" spans="1:14" ht="96">
      <c r="A400" s="17"/>
      <c r="B400" s="18" t="str">
        <f>'[1]SmtRes'!I276</f>
        <v>101-0111</v>
      </c>
      <c r="C400" s="18" t="str">
        <f>'[1]SmtRes'!K276</f>
        <v>Бумага для шлифовальных шкурок влагопрочная ОВ-120</v>
      </c>
      <c r="D400" s="18" t="str">
        <f>'[1]SmtRes'!O276</f>
        <v>1000 м2</v>
      </c>
      <c r="E400" s="17">
        <f>'[1]SmtRes'!Y276*'[1]Source'!I69</f>
        <v>0.0012100000000000001</v>
      </c>
      <c r="F400" s="17">
        <f>'[1]SmtRes'!Y276</f>
        <v>0.0011</v>
      </c>
      <c r="G400" s="17"/>
      <c r="H400" s="17"/>
      <c r="I400" s="17">
        <f>IF('[1]SmtRes'!AA276=0,"",ROUND('[1]SmtRes'!AA276,2))</f>
        <v>30807.93</v>
      </c>
      <c r="J400" s="17">
        <f>IF('[1]SmtRes'!AB276=0,"",ROUND('[1]SmtRes'!AB276,2))</f>
      </c>
      <c r="K400" s="17"/>
      <c r="L400" s="17"/>
      <c r="M400" s="17">
        <f>IF('[1]SmtRes'!AA276=0,"",ROUND('[1]SmtRes'!AA276*'[1]Source'!I69*'[1]SmtRes'!Y276,2))</f>
        <v>37.28</v>
      </c>
      <c r="N400" s="17">
        <f>IF('[1]SmtRes'!AB276=0,"",ROUND('[1]SmtRes'!AB276*'[1]Source'!I69*'[1]SmtRes'!Y276,2))</f>
      </c>
    </row>
    <row r="401" spans="1:14" ht="48">
      <c r="A401" s="17"/>
      <c r="B401" s="18" t="str">
        <f>'[1]SmtRes'!I277</f>
        <v>101-0628</v>
      </c>
      <c r="C401" s="18" t="str">
        <f>'[1]SmtRes'!K277</f>
        <v>Олифа комбинированная К-3</v>
      </c>
      <c r="D401" s="18" t="str">
        <f>'[1]SmtRes'!O277</f>
        <v>т</v>
      </c>
      <c r="E401" s="17">
        <f>'[1]SmtRes'!Y277*'[1]Source'!I69</f>
        <v>0.011770000000000001</v>
      </c>
      <c r="F401" s="17">
        <f>'[1]SmtRes'!Y277</f>
        <v>0.0107</v>
      </c>
      <c r="G401" s="17"/>
      <c r="H401" s="17"/>
      <c r="I401" s="17">
        <f>IF('[1]SmtRes'!AA277=0,"",ROUND('[1]SmtRes'!AA277,2))</f>
        <v>22015.32</v>
      </c>
      <c r="J401" s="17">
        <f>IF('[1]SmtRes'!AB277=0,"",ROUND('[1]SmtRes'!AB277,2))</f>
      </c>
      <c r="K401" s="17"/>
      <c r="L401" s="17"/>
      <c r="M401" s="17">
        <f>IF('[1]SmtRes'!AA277=0,"",ROUND('[1]SmtRes'!AA277*'[1]Source'!I69*'[1]SmtRes'!Y277,2))</f>
        <v>259.12</v>
      </c>
      <c r="N401" s="17">
        <f>IF('[1]SmtRes'!AB277=0,"",ROUND('[1]SmtRes'!AB277*'[1]Source'!I69*'[1]SmtRes'!Y277,2))</f>
      </c>
    </row>
    <row r="402" spans="1:14" ht="168">
      <c r="A402" s="17"/>
      <c r="B402" s="18" t="str">
        <f>'[1]SmtRes'!I278</f>
        <v>101-0639</v>
      </c>
      <c r="C402" s="18" t="str">
        <f>'[1]SmtRes'!K278</f>
        <v>Пемза шлаковая(щебень пористый из металлургического шлака), марка 600, фракция от 5 до 10 мм</v>
      </c>
      <c r="D402" s="18" t="str">
        <f>'[1]SmtRes'!O278</f>
        <v>м3</v>
      </c>
      <c r="E402" s="17">
        <f>'[1]SmtRes'!Y278*'[1]Source'!I69</f>
        <v>0.00264</v>
      </c>
      <c r="F402" s="17">
        <f>'[1]SmtRes'!Y278</f>
        <v>0.0024</v>
      </c>
      <c r="G402" s="17"/>
      <c r="H402" s="17"/>
      <c r="I402" s="17">
        <f>IF('[1]SmtRes'!AA278=0,"",ROUND('[1]SmtRes'!AA278,2))</f>
        <v>109.61</v>
      </c>
      <c r="J402" s="17">
        <f>IF('[1]SmtRes'!AB278=0,"",ROUND('[1]SmtRes'!AB278,2))</f>
      </c>
      <c r="K402" s="17"/>
      <c r="L402" s="17"/>
      <c r="M402" s="17">
        <f>IF('[1]SmtRes'!AA278=0,"",ROUND('[1]SmtRes'!AA278*'[1]Source'!I69*'[1]SmtRes'!Y278,2))</f>
        <v>0.29</v>
      </c>
      <c r="N402" s="17">
        <f>IF('[1]SmtRes'!AB278=0,"",ROUND('[1]SmtRes'!AB278*'[1]Source'!I69*'[1]SmtRes'!Y278,2))</f>
      </c>
    </row>
    <row r="403" spans="1:14" ht="36">
      <c r="A403" s="17"/>
      <c r="B403" s="18" t="str">
        <f>'[1]SmtRes'!I279</f>
        <v>101-1712</v>
      </c>
      <c r="C403" s="18" t="str">
        <f>'[1]SmtRes'!K279</f>
        <v>Шпатлевка клеевая</v>
      </c>
      <c r="D403" s="18" t="str">
        <f>'[1]SmtRes'!O279</f>
        <v>т</v>
      </c>
      <c r="E403" s="17">
        <f>'[1]SmtRes'!Y279*'[1]Source'!I69</f>
        <v>0.054560000000000004</v>
      </c>
      <c r="F403" s="17">
        <f>'[1]SmtRes'!Y279</f>
        <v>0.0496</v>
      </c>
      <c r="G403" s="17"/>
      <c r="H403" s="17"/>
      <c r="I403" s="17">
        <f>IF('[1]SmtRes'!AA279=0,"",ROUND('[1]SmtRes'!AA279,2))</f>
        <v>11531.67</v>
      </c>
      <c r="J403" s="17">
        <f>IF('[1]SmtRes'!AB279=0,"",ROUND('[1]SmtRes'!AB279,2))</f>
      </c>
      <c r="K403" s="17"/>
      <c r="L403" s="17"/>
      <c r="M403" s="17">
        <f>IF('[1]SmtRes'!AA279=0,"",ROUND('[1]SmtRes'!AA279*'[1]Source'!I69*'[1]SmtRes'!Y279,2))</f>
        <v>629.17</v>
      </c>
      <c r="N403" s="17">
        <f>IF('[1]SmtRes'!AB279=0,"",ROUND('[1]SmtRes'!AB279*'[1]Source'!I69*'[1]SmtRes'!Y279,2))</f>
      </c>
    </row>
    <row r="404" spans="1:14" ht="12.75">
      <c r="A404" s="17"/>
      <c r="B404" s="18" t="str">
        <f>'[1]SmtRes'!I280</f>
        <v>101-1757</v>
      </c>
      <c r="C404" s="18" t="str">
        <f>'[1]SmtRes'!K280</f>
        <v>Ветошь</v>
      </c>
      <c r="D404" s="18" t="str">
        <f>'[1]SmtRes'!O280</f>
        <v>кг</v>
      </c>
      <c r="E404" s="17">
        <f>'[1]SmtRes'!Y280*'[1]Source'!I69</f>
        <v>0.198</v>
      </c>
      <c r="F404" s="17">
        <f>'[1]SmtRes'!Y280</f>
        <v>0.18</v>
      </c>
      <c r="G404" s="17"/>
      <c r="H404" s="17"/>
      <c r="I404" s="17">
        <f>IF('[1]SmtRes'!AA280=0,"",ROUND('[1]SmtRes'!AA280,2))</f>
        <v>2</v>
      </c>
      <c r="J404" s="17">
        <f>IF('[1]SmtRes'!AB280=0,"",ROUND('[1]SmtRes'!AB280,2))</f>
      </c>
      <c r="K404" s="17"/>
      <c r="L404" s="17"/>
      <c r="M404" s="17">
        <f>IF('[1]SmtRes'!AA280=0,"",ROUND('[1]SmtRes'!AA280*'[1]Source'!I69*'[1]SmtRes'!Y280,2))</f>
        <v>0.4</v>
      </c>
      <c r="N404" s="17">
        <f>IF('[1]SmtRes'!AB280=0,"",ROUND('[1]SmtRes'!AB280*'[1]Source'!I69*'[1]SmtRes'!Y280,2))</f>
      </c>
    </row>
    <row r="405" spans="1:14" ht="120">
      <c r="A405" s="19"/>
      <c r="B405" s="20" t="str">
        <f>'[1]SmtRes'!I281</f>
        <v>101-9840</v>
      </c>
      <c r="C405" s="20" t="str">
        <f>'[1]SmtRes'!K281</f>
        <v>Краски масляные готовые к применению для внутренних работ</v>
      </c>
      <c r="D405" s="20" t="str">
        <f>'[1]SmtRes'!O281</f>
        <v>т</v>
      </c>
      <c r="E405" s="19">
        <f>'[1]SmtRes'!Y281*'[1]Source'!I69</f>
        <v>0.02409</v>
      </c>
      <c r="F405" s="19">
        <f>'[1]SmtRes'!Y281</f>
        <v>0.0219</v>
      </c>
      <c r="G405" s="19"/>
      <c r="H405" s="19"/>
      <c r="I405" s="19">
        <f>IF('[1]SmtRes'!AA281=0,"",ROUND('[1]SmtRes'!AA281,2))</f>
        <v>15119</v>
      </c>
      <c r="J405" s="19">
        <f>IF('[1]SmtRes'!AB281=0,"",ROUND('[1]SmtRes'!AB281,2))</f>
      </c>
      <c r="K405" s="19"/>
      <c r="L405" s="19"/>
      <c r="M405" s="19">
        <f>IF('[1]SmtRes'!AA281=0,"",ROUND('[1]SmtRes'!AA281*'[1]Source'!I69*'[1]SmtRes'!Y281,2))</f>
        <v>364.22</v>
      </c>
      <c r="N405" s="19">
        <f>IF('[1]SmtRes'!AB281=0,"",ROUND('[1]SmtRes'!AB281*'[1]Source'!I69*'[1]SmtRes'!Y281,2))</f>
      </c>
    </row>
    <row r="406" spans="1:14" ht="76.5">
      <c r="A406" s="8" t="str">
        <f>'[1]Source'!E71</f>
        <v>39</v>
      </c>
      <c r="B406" s="9" t="str">
        <f>'[1]Source'!F71</f>
        <v>15-04-025-8</v>
      </c>
      <c r="C406" s="9" t="str">
        <f>'[1]Source'!G71</f>
        <v>Улучшенная окраска полов бетонных (примен)</v>
      </c>
      <c r="D406" s="9" t="str">
        <f>'[1]Source'!H71</f>
        <v>100 м2</v>
      </c>
      <c r="E406" s="10">
        <f>ROUND('[1]Source'!I71,10)</f>
        <v>0.45</v>
      </c>
      <c r="F406" s="10" t="str">
        <f>IF('[1]Source'!J71=0,"-",ROUND('[1]Source'!J71,10))</f>
        <v>-</v>
      </c>
      <c r="G406" s="10">
        <f>IF('[1]Source'!AH71=0,"-",ROUND('[1]Source'!AH71,2))</f>
        <v>51.01</v>
      </c>
      <c r="H406" s="10">
        <f>IF('[1]Source'!AI71=0,"-",ROUND('[1]Source'!AI71,2))</f>
        <v>0.12</v>
      </c>
      <c r="I406" s="10">
        <f>IF('[1]Source'!AC71=0,"",ROUND('[1]Source'!AC71,2))</f>
        <v>1362.07</v>
      </c>
      <c r="J406" s="10">
        <f>IF('[1]Source'!AD71=0,"-",ROUND('[1]Source'!AD71,2))</f>
        <v>6.81</v>
      </c>
      <c r="K406" s="10">
        <f>IF('[1]Source'!U71=0,"-",ROUND('[1]Source'!U71,2))</f>
        <v>22.95</v>
      </c>
      <c r="L406" s="10">
        <f>IF('[1]Source'!V71=0,"-",ROUND('[1]Source'!V71,2))</f>
        <v>0.05</v>
      </c>
      <c r="M406" s="10">
        <f>IF('[1]Source'!P71=0,"",ROUND('[1]Source'!P71,2))</f>
        <v>612.93</v>
      </c>
      <c r="N406" s="10">
        <f>IF('[1]Source'!Q71=0,"-",ROUND('[1]Source'!Q71,2))</f>
        <v>3.06</v>
      </c>
    </row>
    <row r="407" spans="1:14" ht="96">
      <c r="A407" s="11"/>
      <c r="B407" s="12" t="str">
        <f>'[1]SmtRes'!I282</f>
        <v>1-3.5-73</v>
      </c>
      <c r="C407" s="12" t="str">
        <f>'[1]SmtRes'!K282</f>
        <v>Затраты труда рабочих-строителей (средний разряд 3.5)</v>
      </c>
      <c r="D407" s="12" t="str">
        <f>'[1]SmtRes'!O282</f>
        <v>чел.ч</v>
      </c>
      <c r="E407" s="11">
        <f>'[1]SmtRes'!Y282*'[1]Source'!I71</f>
        <v>22.9545</v>
      </c>
      <c r="F407" s="11">
        <f>'[1]SmtRes'!Y282</f>
        <v>51.01</v>
      </c>
      <c r="G407" s="11"/>
      <c r="H407" s="11"/>
      <c r="I407" s="11">
        <f>IF('[1]SmtRes'!AA282=0,"",ROUND('[1]SmtRes'!AA282,2))</f>
      </c>
      <c r="J407" s="11">
        <f>IF('[1]SmtRes'!AB282=0,"",ROUND('[1]SmtRes'!AB282,2))</f>
      </c>
      <c r="K407" s="11"/>
      <c r="L407" s="11"/>
      <c r="M407" s="11">
        <f>IF('[1]SmtRes'!AA282=0,"",ROUND('[1]SmtRes'!AA282*'[1]Source'!I71*'[1]SmtRes'!Y282,2))</f>
      </c>
      <c r="N407" s="11">
        <f>IF('[1]SmtRes'!AB282=0,"",ROUND('[1]SmtRes'!AB282*'[1]Source'!I71*'[1]SmtRes'!Y282,2))</f>
      </c>
    </row>
    <row r="408" spans="1:14" ht="48">
      <c r="A408" s="11"/>
      <c r="B408" s="12" t="str">
        <f>'[1]SmtRes'!I283</f>
        <v>2</v>
      </c>
      <c r="C408" s="12" t="str">
        <f>'[1]SmtRes'!K283</f>
        <v>Затраты труда машинистов</v>
      </c>
      <c r="D408" s="12" t="str">
        <f>'[1]SmtRes'!O283</f>
        <v>чел.час</v>
      </c>
      <c r="E408" s="11">
        <f>'[1]SmtRes'!Y283*'[1]Source'!I71</f>
        <v>0.054</v>
      </c>
      <c r="F408" s="11">
        <f>'[1]SmtRes'!Y283</f>
        <v>0.12</v>
      </c>
      <c r="G408" s="11"/>
      <c r="H408" s="11"/>
      <c r="I408" s="11">
        <f>IF('[1]SmtRes'!AA283=0,"",ROUND('[1]SmtRes'!AA283,2))</f>
      </c>
      <c r="J408" s="11">
        <f>IF('[1]SmtRes'!AB283=0,"",ROUND('[1]SmtRes'!AB283,2))</f>
      </c>
      <c r="K408" s="11"/>
      <c r="L408" s="11"/>
      <c r="M408" s="11">
        <f>IF('[1]SmtRes'!AA283=0,"",ROUND('[1]SmtRes'!AA283*'[1]Source'!I71*'[1]SmtRes'!Y283,2))</f>
      </c>
      <c r="N408" s="11">
        <f>IF('[1]SmtRes'!AB283=0,"",ROUND('[1]SmtRes'!AB283*'[1]Source'!I71*'[1]SmtRes'!Y283,2))</f>
      </c>
    </row>
    <row r="409" spans="1:14" ht="12.75">
      <c r="A409" s="40" t="s">
        <v>28</v>
      </c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</row>
    <row r="410" spans="1:14" ht="84">
      <c r="A410" s="15"/>
      <c r="B410" s="16" t="str">
        <f>'[1]SmtRes'!I284</f>
        <v>031121</v>
      </c>
      <c r="C410" s="16" t="str">
        <f>'[1]SmtRes'!K284</f>
        <v>Подъемники мачтовые строительные 0.5 т</v>
      </c>
      <c r="D410" s="16" t="str">
        <f>'[1]SmtRes'!O284</f>
        <v>маш.-ч</v>
      </c>
      <c r="E410" s="15">
        <f>'[1]SmtRes'!Y284*'[1]Source'!I71</f>
        <v>0.0045000000000000005</v>
      </c>
      <c r="F410" s="15">
        <f>'[1]SmtRes'!Y284</f>
        <v>0.01</v>
      </c>
      <c r="G410" s="15"/>
      <c r="H410" s="15"/>
      <c r="I410" s="15">
        <f>IF('[1]SmtRes'!AA284=0,"",ROUND('[1]SmtRes'!AA284,2))</f>
      </c>
      <c r="J410" s="15">
        <f>IF('[1]SmtRes'!AB284=0,"",ROUND('[1]SmtRes'!AB284,2))</f>
        <v>13.25</v>
      </c>
      <c r="K410" s="15"/>
      <c r="L410" s="15"/>
      <c r="M410" s="15">
        <f>IF('[1]SmtRes'!AA284=0,"",ROUND('[1]SmtRes'!AA284*'[1]Source'!I71*'[1]SmtRes'!Y284,2))</f>
      </c>
      <c r="N410" s="15">
        <f>IF('[1]SmtRes'!AB284=0,"",ROUND('[1]SmtRes'!AB284*'[1]Source'!I71*'[1]SmtRes'!Y284,2))</f>
        <v>0.06</v>
      </c>
    </row>
    <row r="411" spans="1:14" ht="96">
      <c r="A411" s="15"/>
      <c r="B411" s="16" t="str">
        <f>'[1]SmtRes'!I285</f>
        <v>400001</v>
      </c>
      <c r="C411" s="16" t="str">
        <f>'[1]SmtRes'!K285</f>
        <v>Автомобили бортовые грузоподъемностью до 5 т</v>
      </c>
      <c r="D411" s="16" t="str">
        <f>'[1]SmtRes'!O285</f>
        <v>маш.-ч</v>
      </c>
      <c r="E411" s="15">
        <f>'[1]SmtRes'!Y285*'[1]Source'!I71</f>
        <v>0.0495</v>
      </c>
      <c r="F411" s="15">
        <f>'[1]SmtRes'!Y285</f>
        <v>0.11</v>
      </c>
      <c r="G411" s="15"/>
      <c r="H411" s="15"/>
      <c r="I411" s="15">
        <f>IF('[1]SmtRes'!AA285=0,"",ROUND('[1]SmtRes'!AA285,2))</f>
      </c>
      <c r="J411" s="15">
        <f>IF('[1]SmtRes'!AB285=0,"",ROUND('[1]SmtRes'!AB285,2))</f>
        <v>60.77</v>
      </c>
      <c r="K411" s="15"/>
      <c r="L411" s="15"/>
      <c r="M411" s="15">
        <f>IF('[1]SmtRes'!AA285=0,"",ROUND('[1]SmtRes'!AA285*'[1]Source'!I71*'[1]SmtRes'!Y285,2))</f>
      </c>
      <c r="N411" s="15">
        <f>IF('[1]SmtRes'!AB285=0,"",ROUND('[1]SmtRes'!AB285*'[1]Source'!I71*'[1]SmtRes'!Y285,2))</f>
        <v>3.01</v>
      </c>
    </row>
    <row r="412" spans="1:14" ht="12.75">
      <c r="A412" s="40" t="s">
        <v>29</v>
      </c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</row>
    <row r="413" spans="1:14" ht="180">
      <c r="A413" s="17"/>
      <c r="B413" s="18" t="str">
        <f>'[1]SmtRes'!I286</f>
        <v>101-0435</v>
      </c>
      <c r="C413" s="18" t="str">
        <f>'[1]SmtRes'!K286</f>
        <v>Краски цветные, готовые к применению для внутренних работ МА-22  бежевая, голубая, светло-серая</v>
      </c>
      <c r="D413" s="18" t="str">
        <f>'[1]SmtRes'!O286</f>
        <v>т</v>
      </c>
      <c r="E413" s="17">
        <f>'[1]SmtRes'!Y286*'[1]Source'!I71</f>
        <v>0.008266500000000001</v>
      </c>
      <c r="F413" s="17">
        <f>'[1]SmtRes'!Y286</f>
        <v>0.01837</v>
      </c>
      <c r="G413" s="17"/>
      <c r="H413" s="17"/>
      <c r="I413" s="17">
        <f>IF('[1]SmtRes'!AA286=0,"",ROUND('[1]SmtRes'!AA286,2))</f>
        <v>19373.21</v>
      </c>
      <c r="J413" s="17">
        <f>IF('[1]SmtRes'!AB286=0,"",ROUND('[1]SmtRes'!AB286,2))</f>
      </c>
      <c r="K413" s="17"/>
      <c r="L413" s="17"/>
      <c r="M413" s="17">
        <f>IF('[1]SmtRes'!AA286=0,"",ROUND('[1]SmtRes'!AA286*'[1]Source'!I71*'[1]SmtRes'!Y286,2))</f>
        <v>160.15</v>
      </c>
      <c r="N413" s="17">
        <f>IF('[1]SmtRes'!AB286=0,"",ROUND('[1]SmtRes'!AB286*'[1]Source'!I71*'[1]SmtRes'!Y286,2))</f>
      </c>
    </row>
    <row r="414" spans="1:14" ht="168">
      <c r="A414" s="17"/>
      <c r="B414" s="18" t="str">
        <f>'[1]SmtRes'!I287</f>
        <v>101-0639</v>
      </c>
      <c r="C414" s="18" t="str">
        <f>'[1]SmtRes'!K287</f>
        <v>Пемза шлаковая(щебень пористый из металлургического шлака), марка 600, фракция от 5 до 10 мм</v>
      </c>
      <c r="D414" s="18" t="str">
        <f>'[1]SmtRes'!O287</f>
        <v>м3</v>
      </c>
      <c r="E414" s="17">
        <f>'[1]SmtRes'!Y287*'[1]Source'!I71</f>
        <v>0.00108</v>
      </c>
      <c r="F414" s="17">
        <f>'[1]SmtRes'!Y287</f>
        <v>0.0024</v>
      </c>
      <c r="G414" s="17"/>
      <c r="H414" s="17"/>
      <c r="I414" s="17">
        <f>IF('[1]SmtRes'!AA287=0,"",ROUND('[1]SmtRes'!AA287,2))</f>
        <v>109.61</v>
      </c>
      <c r="J414" s="17">
        <f>IF('[1]SmtRes'!AB287=0,"",ROUND('[1]SmtRes'!AB287,2))</f>
      </c>
      <c r="K414" s="17"/>
      <c r="L414" s="17"/>
      <c r="M414" s="17">
        <f>IF('[1]SmtRes'!AA287=0,"",ROUND('[1]SmtRes'!AA287*'[1]Source'!I71*'[1]SmtRes'!Y287,2))</f>
        <v>0.12</v>
      </c>
      <c r="N414" s="17">
        <f>IF('[1]SmtRes'!AB287=0,"",ROUND('[1]SmtRes'!AB287*'[1]Source'!I71*'[1]SmtRes'!Y287,2))</f>
      </c>
    </row>
    <row r="415" spans="1:14" ht="96">
      <c r="A415" s="17"/>
      <c r="B415" s="18" t="str">
        <f>'[1]SmtRes'!I288</f>
        <v>101-1596</v>
      </c>
      <c r="C415" s="18" t="str">
        <f>'[1]SmtRes'!K288</f>
        <v>Шкурка шлифовальная двухслойная с зернистостью 40/25</v>
      </c>
      <c r="D415" s="18" t="str">
        <f>'[1]SmtRes'!O288</f>
        <v>м2</v>
      </c>
      <c r="E415" s="17">
        <f>'[1]SmtRes'!Y288*'[1]Source'!I71</f>
        <v>0.000378</v>
      </c>
      <c r="F415" s="17">
        <f>'[1]SmtRes'!Y288</f>
        <v>0.00084</v>
      </c>
      <c r="G415" s="17"/>
      <c r="H415" s="17"/>
      <c r="I415" s="17">
        <f>IF('[1]SmtRes'!AA288=0,"",ROUND('[1]SmtRes'!AA288,2))</f>
        <v>44.7</v>
      </c>
      <c r="J415" s="17">
        <f>IF('[1]SmtRes'!AB288=0,"",ROUND('[1]SmtRes'!AB288,2))</f>
      </c>
      <c r="K415" s="17"/>
      <c r="L415" s="17"/>
      <c r="M415" s="17">
        <f>IF('[1]SmtRes'!AA288=0,"",ROUND('[1]SmtRes'!AA288*'[1]Source'!I71*'[1]SmtRes'!Y288,2))</f>
        <v>0.02</v>
      </c>
      <c r="N415" s="17">
        <f>IF('[1]SmtRes'!AB288=0,"",ROUND('[1]SmtRes'!AB288*'[1]Source'!I71*'[1]SmtRes'!Y288,2))</f>
      </c>
    </row>
    <row r="416" spans="1:14" ht="48">
      <c r="A416" s="17"/>
      <c r="B416" s="18" t="str">
        <f>'[1]SmtRes'!I289</f>
        <v>101-1667</v>
      </c>
      <c r="C416" s="18" t="str">
        <f>'[1]SmtRes'!K289</f>
        <v>Шпатлевка масляно-клеевая</v>
      </c>
      <c r="D416" s="18" t="str">
        <f>'[1]SmtRes'!O289</f>
        <v>т</v>
      </c>
      <c r="E416" s="17">
        <f>'[1]SmtRes'!Y289*'[1]Source'!I71</f>
        <v>0.022949999999999998</v>
      </c>
      <c r="F416" s="17">
        <f>'[1]SmtRes'!Y289</f>
        <v>0.051</v>
      </c>
      <c r="G416" s="17"/>
      <c r="H416" s="17"/>
      <c r="I416" s="17">
        <f>IF('[1]SmtRes'!AA289=0,"",ROUND('[1]SmtRes'!AA289,2))</f>
        <v>12387.32</v>
      </c>
      <c r="J416" s="17">
        <f>IF('[1]SmtRes'!AB289=0,"",ROUND('[1]SmtRes'!AB289,2))</f>
      </c>
      <c r="K416" s="17"/>
      <c r="L416" s="17"/>
      <c r="M416" s="17">
        <f>IF('[1]SmtRes'!AA289=0,"",ROUND('[1]SmtRes'!AA289*'[1]Source'!I71*'[1]SmtRes'!Y289,2))</f>
        <v>284.29</v>
      </c>
      <c r="N416" s="17">
        <f>IF('[1]SmtRes'!AB289=0,"",ROUND('[1]SmtRes'!AB289*'[1]Source'!I71*'[1]SmtRes'!Y289,2))</f>
      </c>
    </row>
    <row r="417" spans="1:14" ht="12.75">
      <c r="A417" s="17"/>
      <c r="B417" s="18" t="str">
        <f>'[1]SmtRes'!I290</f>
        <v>101-1757</v>
      </c>
      <c r="C417" s="18" t="str">
        <f>'[1]SmtRes'!K290</f>
        <v>Ветошь</v>
      </c>
      <c r="D417" s="18" t="str">
        <f>'[1]SmtRes'!O290</f>
        <v>кг</v>
      </c>
      <c r="E417" s="17">
        <f>'[1]SmtRes'!Y290*'[1]Source'!I71</f>
        <v>0.1395</v>
      </c>
      <c r="F417" s="17">
        <f>'[1]SmtRes'!Y290</f>
        <v>0.31</v>
      </c>
      <c r="G417" s="17"/>
      <c r="H417" s="17"/>
      <c r="I417" s="17">
        <f>IF('[1]SmtRes'!AA290=0,"",ROUND('[1]SmtRes'!AA290,2))</f>
        <v>2</v>
      </c>
      <c r="J417" s="17">
        <f>IF('[1]SmtRes'!AB290=0,"",ROUND('[1]SmtRes'!AB290,2))</f>
      </c>
      <c r="K417" s="17"/>
      <c r="L417" s="17"/>
      <c r="M417" s="17">
        <f>IF('[1]SmtRes'!AA290=0,"",ROUND('[1]SmtRes'!AA290*'[1]Source'!I71*'[1]SmtRes'!Y290,2))</f>
        <v>0.28</v>
      </c>
      <c r="N417" s="17">
        <f>IF('[1]SmtRes'!AB290=0,"",ROUND('[1]SmtRes'!AB290*'[1]Source'!I71*'[1]SmtRes'!Y290,2))</f>
      </c>
    </row>
    <row r="418" spans="1:14" ht="96">
      <c r="A418" s="17"/>
      <c r="B418" s="18" t="str">
        <f>'[1]SmtRes'!I291</f>
        <v>101-1823</v>
      </c>
      <c r="C418" s="18" t="str">
        <f>'[1]SmtRes'!K291</f>
        <v>Грунтовки масляные готовые к применению</v>
      </c>
      <c r="D418" s="18" t="str">
        <f>'[1]SmtRes'!O291</f>
        <v>т</v>
      </c>
      <c r="E418" s="17">
        <f>'[1]SmtRes'!Y291*'[1]Source'!I71</f>
        <v>0.003375</v>
      </c>
      <c r="F418" s="17">
        <f>'[1]SmtRes'!Y291</f>
        <v>0.0075</v>
      </c>
      <c r="G418" s="17"/>
      <c r="H418" s="17"/>
      <c r="I418" s="17">
        <f>IF('[1]SmtRes'!AA291=0,"",ROUND('[1]SmtRes'!AA291,2))</f>
        <v>26694.44</v>
      </c>
      <c r="J418" s="17">
        <f>IF('[1]SmtRes'!AB291=0,"",ROUND('[1]SmtRes'!AB291,2))</f>
      </c>
      <c r="K418" s="17"/>
      <c r="L418" s="17"/>
      <c r="M418" s="17">
        <f>IF('[1]SmtRes'!AA291=0,"",ROUND('[1]SmtRes'!AA291*'[1]Source'!I71*'[1]SmtRes'!Y291,2))</f>
        <v>90.09</v>
      </c>
      <c r="N418" s="17">
        <f>IF('[1]SmtRes'!AB291=0,"",ROUND('[1]SmtRes'!AB291*'[1]Source'!I71*'[1]SmtRes'!Y291,2))</f>
      </c>
    </row>
    <row r="419" spans="1:14" ht="144">
      <c r="A419" s="19"/>
      <c r="B419" s="20" t="str">
        <f>'[1]SmtRes'!I292</f>
        <v>101-1824</v>
      </c>
      <c r="C419" s="20" t="str">
        <f>'[1]SmtRes'!K292</f>
        <v>Олифа  для улучшенной окраски(10% натуральной, 90% комбинированной)</v>
      </c>
      <c r="D419" s="20" t="str">
        <f>'[1]SmtRes'!O292</f>
        <v>т</v>
      </c>
      <c r="E419" s="19">
        <f>'[1]SmtRes'!Y292*'[1]Source'!I71</f>
        <v>0.005085</v>
      </c>
      <c r="F419" s="19">
        <f>'[1]SmtRes'!Y292</f>
        <v>0.0113</v>
      </c>
      <c r="G419" s="19"/>
      <c r="H419" s="19"/>
      <c r="I419" s="19">
        <f>IF('[1]SmtRes'!AA292=0,"",ROUND('[1]SmtRes'!AA292,2))</f>
        <v>15336.21</v>
      </c>
      <c r="J419" s="19">
        <f>IF('[1]SmtRes'!AB292=0,"",ROUND('[1]SmtRes'!AB292,2))</f>
      </c>
      <c r="K419" s="19"/>
      <c r="L419" s="19"/>
      <c r="M419" s="19">
        <f>IF('[1]SmtRes'!AA292=0,"",ROUND('[1]SmtRes'!AA292*'[1]Source'!I71*'[1]SmtRes'!Y292,2))</f>
        <v>77.98</v>
      </c>
      <c r="N419" s="19">
        <f>IF('[1]SmtRes'!AB292=0,"",ROUND('[1]SmtRes'!AB292*'[1]Source'!I71*'[1]SmtRes'!Y292,2))</f>
      </c>
    </row>
    <row r="420" spans="1:14" ht="12.75">
      <c r="A420" s="5"/>
      <c r="B420" s="6"/>
      <c r="C420" s="6" t="str">
        <f>'[1]Source'!G72</f>
        <v>Коридор</v>
      </c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7"/>
    </row>
    <row r="421" spans="1:14" ht="127.5">
      <c r="A421" s="8" t="str">
        <f>'[1]Source'!E73</f>
        <v>40</v>
      </c>
      <c r="B421" s="9" t="str">
        <f>'[1]Source'!F73</f>
        <v>57-1-1</v>
      </c>
      <c r="C421" s="9" t="str">
        <f>'[1]Source'!G73</f>
        <v>Разборка оснований покрытия полов кирпичных столбиков под лаги</v>
      </c>
      <c r="D421" s="9" t="str">
        <f>'[1]Source'!H73</f>
        <v>100 м2</v>
      </c>
      <c r="E421" s="10">
        <f>ROUND('[1]Source'!I73,10)</f>
        <v>0.18</v>
      </c>
      <c r="F421" s="10" t="str">
        <f>IF('[1]Source'!J73=0,"-",ROUND('[1]Source'!J73,10))</f>
        <v>-</v>
      </c>
      <c r="G421" s="10">
        <f>IF('[1]Source'!AH73=0,"-",ROUND('[1]Source'!AH73,2))</f>
        <v>8.71</v>
      </c>
      <c r="H421" s="10" t="str">
        <f>IF('[1]Source'!AI73=0,"-",ROUND('[1]Source'!AI73,2))</f>
        <v>-</v>
      </c>
      <c r="I421" s="10">
        <f>IF('[1]Source'!AC73=0,"",ROUND('[1]Source'!AC73,2))</f>
      </c>
      <c r="J421" s="10" t="str">
        <f>IF('[1]Source'!AD73=0,"-",ROUND('[1]Source'!AD73,2))</f>
        <v>-</v>
      </c>
      <c r="K421" s="10">
        <f>IF('[1]Source'!U73=0,"-",ROUND('[1]Source'!U73,2))</f>
        <v>1.57</v>
      </c>
      <c r="L421" s="10" t="str">
        <f>IF('[1]Source'!V73=0,"-",ROUND('[1]Source'!V73,2))</f>
        <v>-</v>
      </c>
      <c r="M421" s="10">
        <f>IF('[1]Source'!P73=0,"",ROUND('[1]Source'!P73,2))</f>
      </c>
      <c r="N421" s="10" t="str">
        <f>IF('[1]Source'!Q73=0,"-",ROUND('[1]Source'!Q73,2))</f>
        <v>-</v>
      </c>
    </row>
    <row r="422" spans="1:14" ht="96">
      <c r="A422" s="11"/>
      <c r="B422" s="12" t="str">
        <f>'[1]SmtRes'!I293</f>
        <v>1-2.0-73</v>
      </c>
      <c r="C422" s="12" t="str">
        <f>'[1]SmtRes'!K293</f>
        <v>Затраты труда рабочих-строителей (средний разряд 2.0)</v>
      </c>
      <c r="D422" s="12" t="str">
        <f>'[1]SmtRes'!O293</f>
        <v>чел.ч</v>
      </c>
      <c r="E422" s="11">
        <f>'[1]SmtRes'!Y293*'[1]Source'!I73</f>
        <v>1.5678</v>
      </c>
      <c r="F422" s="11">
        <f>'[1]SmtRes'!Y293</f>
        <v>8.71</v>
      </c>
      <c r="G422" s="11"/>
      <c r="H422" s="11"/>
      <c r="I422" s="11">
        <f>IF('[1]SmtRes'!AA293=0,"",ROUND('[1]SmtRes'!AA293,2))</f>
      </c>
      <c r="J422" s="11">
        <f>IF('[1]SmtRes'!AB293=0,"",ROUND('[1]SmtRes'!AB293,2))</f>
      </c>
      <c r="K422" s="11"/>
      <c r="L422" s="11"/>
      <c r="M422" s="11">
        <f>IF('[1]SmtRes'!AA293=0,"",ROUND('[1]SmtRes'!AA293*'[1]Source'!I73*'[1]SmtRes'!Y293,2))</f>
      </c>
      <c r="N422" s="11">
        <f>IF('[1]SmtRes'!AB293=0,"",ROUND('[1]SmtRes'!AB293*'[1]Source'!I73*'[1]SmtRes'!Y293,2))</f>
      </c>
    </row>
    <row r="423" spans="1:14" ht="12.75">
      <c r="A423" s="40" t="s">
        <v>29</v>
      </c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</row>
    <row r="424" spans="1:14" ht="36">
      <c r="A424" s="19"/>
      <c r="B424" s="20" t="str">
        <f>'[1]SmtRes'!I294</f>
        <v>999-9900</v>
      </c>
      <c r="C424" s="20" t="str">
        <f>'[1]SmtRes'!K294</f>
        <v>Строительный мусор</v>
      </c>
      <c r="D424" s="20" t="str">
        <f>'[1]SmtRes'!O294</f>
        <v>т</v>
      </c>
      <c r="E424" s="19">
        <f>'[1]SmtRes'!Y294*'[1]Source'!I73</f>
        <v>0.6516</v>
      </c>
      <c r="F424" s="19">
        <f>'[1]SmtRes'!Y294</f>
        <v>3.62</v>
      </c>
      <c r="G424" s="19"/>
      <c r="H424" s="19"/>
      <c r="I424" s="19">
        <f>IF('[1]SmtRes'!AA294=0,"",ROUND('[1]SmtRes'!AA294,2))</f>
      </c>
      <c r="J424" s="19">
        <f>IF('[1]SmtRes'!AB294=0,"",ROUND('[1]SmtRes'!AB294,2))</f>
      </c>
      <c r="K424" s="19"/>
      <c r="L424" s="19"/>
      <c r="M424" s="19">
        <f>IF('[1]SmtRes'!AA294=0,"",ROUND('[1]SmtRes'!AA294*'[1]Source'!I73*'[1]SmtRes'!Y294,2))</f>
      </c>
      <c r="N424" s="19">
        <f>IF('[1]SmtRes'!AB294=0,"",ROUND('[1]SmtRes'!AB294*'[1]Source'!I73*'[1]SmtRes'!Y294,2))</f>
      </c>
    </row>
    <row r="425" spans="1:14" ht="51">
      <c r="A425" s="8" t="str">
        <f>'[1]Source'!E74</f>
        <v>41</v>
      </c>
      <c r="B425" s="9" t="str">
        <f>'[1]Source'!F74</f>
        <v>46-04-010-2</v>
      </c>
      <c r="C425" s="9" t="str">
        <f>'[1]Source'!G74</f>
        <v>Разборка покрытий полов дощатых</v>
      </c>
      <c r="D425" s="9" t="str">
        <f>'[1]Source'!H74</f>
        <v>100 м2</v>
      </c>
      <c r="E425" s="10">
        <f>ROUND('[1]Source'!I74,10)</f>
        <v>0.18</v>
      </c>
      <c r="F425" s="10" t="str">
        <f>IF('[1]Source'!J74=0,"-",ROUND('[1]Source'!J74,10))</f>
        <v>-</v>
      </c>
      <c r="G425" s="10">
        <f>IF('[1]Source'!AH74=0,"-",ROUND('[1]Source'!AH74,2))</f>
        <v>30.53</v>
      </c>
      <c r="H425" s="10">
        <f>IF('[1]Source'!AI74=0,"-",ROUND('[1]Source'!AI74,2))</f>
        <v>3.65</v>
      </c>
      <c r="I425" s="10">
        <f>IF('[1]Source'!AC74=0,"",ROUND('[1]Source'!AC74,2))</f>
      </c>
      <c r="J425" s="10">
        <f>IF('[1]Source'!AD74=0,"-",ROUND('[1]Source'!AD74,2))</f>
        <v>48.36</v>
      </c>
      <c r="K425" s="10">
        <f>IF('[1]Source'!U74=0,"-",ROUND('[1]Source'!U74,2))</f>
        <v>5.5</v>
      </c>
      <c r="L425" s="10">
        <f>IF('[1]Source'!V74=0,"-",ROUND('[1]Source'!V74,2))</f>
        <v>0.66</v>
      </c>
      <c r="M425" s="10">
        <f>IF('[1]Source'!P74=0,"",ROUND('[1]Source'!P74,2))</f>
      </c>
      <c r="N425" s="10">
        <f>IF('[1]Source'!Q74=0,"-",ROUND('[1]Source'!Q74,2))</f>
        <v>8.7</v>
      </c>
    </row>
    <row r="426" spans="1:14" ht="96">
      <c r="A426" s="11"/>
      <c r="B426" s="12" t="str">
        <f>'[1]SmtRes'!I295</f>
        <v>1-2.0-73</v>
      </c>
      <c r="C426" s="12" t="str">
        <f>'[1]SmtRes'!K295</f>
        <v>Затраты труда рабочих-строителей (средний разряд 2.0)</v>
      </c>
      <c r="D426" s="12" t="str">
        <f>'[1]SmtRes'!O295</f>
        <v>чел.ч</v>
      </c>
      <c r="E426" s="11">
        <f>'[1]SmtRes'!Y295*'[1]Source'!I74</f>
        <v>5.4954</v>
      </c>
      <c r="F426" s="11">
        <f>'[1]SmtRes'!Y295</f>
        <v>30.53</v>
      </c>
      <c r="G426" s="11"/>
      <c r="H426" s="11"/>
      <c r="I426" s="11">
        <f>IF('[1]SmtRes'!AA295=0,"",ROUND('[1]SmtRes'!AA295,2))</f>
      </c>
      <c r="J426" s="11">
        <f>IF('[1]SmtRes'!AB295=0,"",ROUND('[1]SmtRes'!AB295,2))</f>
      </c>
      <c r="K426" s="11"/>
      <c r="L426" s="11"/>
      <c r="M426" s="11">
        <f>IF('[1]SmtRes'!AA295=0,"",ROUND('[1]SmtRes'!AA295*'[1]Source'!I74*'[1]SmtRes'!Y295,2))</f>
      </c>
      <c r="N426" s="11">
        <f>IF('[1]SmtRes'!AB295=0,"",ROUND('[1]SmtRes'!AB295*'[1]Source'!I74*'[1]SmtRes'!Y295,2))</f>
      </c>
    </row>
    <row r="427" spans="1:14" ht="48">
      <c r="A427" s="11"/>
      <c r="B427" s="12" t="str">
        <f>'[1]SmtRes'!I296</f>
        <v>2</v>
      </c>
      <c r="C427" s="12" t="str">
        <f>'[1]SmtRes'!K296</f>
        <v>Затраты труда машинистов</v>
      </c>
      <c r="D427" s="12" t="str">
        <f>'[1]SmtRes'!O296</f>
        <v>чел.час</v>
      </c>
      <c r="E427" s="11">
        <f>'[1]SmtRes'!Y296*'[1]Source'!I74</f>
        <v>0.6569999999999999</v>
      </c>
      <c r="F427" s="11">
        <f>'[1]SmtRes'!Y296</f>
        <v>3.65</v>
      </c>
      <c r="G427" s="11"/>
      <c r="H427" s="11"/>
      <c r="I427" s="11">
        <f>IF('[1]SmtRes'!AA296=0,"",ROUND('[1]SmtRes'!AA296,2))</f>
      </c>
      <c r="J427" s="11">
        <f>IF('[1]SmtRes'!AB296=0,"",ROUND('[1]SmtRes'!AB296,2))</f>
      </c>
      <c r="K427" s="11"/>
      <c r="L427" s="11"/>
      <c r="M427" s="11">
        <f>IF('[1]SmtRes'!AA296=0,"",ROUND('[1]SmtRes'!AA296*'[1]Source'!I74*'[1]SmtRes'!Y296,2))</f>
      </c>
      <c r="N427" s="11">
        <f>IF('[1]SmtRes'!AB296=0,"",ROUND('[1]SmtRes'!AB296*'[1]Source'!I74*'[1]SmtRes'!Y296,2))</f>
      </c>
    </row>
    <row r="428" spans="1:14" ht="12.75">
      <c r="A428" s="40" t="s">
        <v>28</v>
      </c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</row>
    <row r="429" spans="1:14" ht="84">
      <c r="A429" s="13"/>
      <c r="B429" s="14" t="str">
        <f>'[1]SmtRes'!I297</f>
        <v>031121</v>
      </c>
      <c r="C429" s="14" t="str">
        <f>'[1]SmtRes'!K297</f>
        <v>Подъемники мачтовые строительные 0.5 т</v>
      </c>
      <c r="D429" s="14" t="str">
        <f>'[1]SmtRes'!O297</f>
        <v>маш.-ч</v>
      </c>
      <c r="E429" s="13">
        <f>'[1]SmtRes'!Y297*'[1]Source'!I74</f>
        <v>0.6569999999999999</v>
      </c>
      <c r="F429" s="13">
        <f>'[1]SmtRes'!Y297</f>
        <v>3.65</v>
      </c>
      <c r="G429" s="13"/>
      <c r="H429" s="13"/>
      <c r="I429" s="13">
        <f>IF('[1]SmtRes'!AA297=0,"",ROUND('[1]SmtRes'!AA297,2))</f>
      </c>
      <c r="J429" s="13">
        <f>IF('[1]SmtRes'!AB297=0,"",ROUND('[1]SmtRes'!AB297,2))</f>
        <v>13.25</v>
      </c>
      <c r="K429" s="13"/>
      <c r="L429" s="13"/>
      <c r="M429" s="13">
        <f>IF('[1]SmtRes'!AA297=0,"",ROUND('[1]SmtRes'!AA297*'[1]Source'!I74*'[1]SmtRes'!Y297,2))</f>
      </c>
      <c r="N429" s="13">
        <f>IF('[1]SmtRes'!AB297=0,"",ROUND('[1]SmtRes'!AB297*'[1]Source'!I74*'[1]SmtRes'!Y297,2))</f>
        <v>8.71</v>
      </c>
    </row>
    <row r="430" spans="1:14" ht="76.5">
      <c r="A430" s="8" t="str">
        <f>'[1]Source'!E75</f>
        <v>42</v>
      </c>
      <c r="B430" s="9" t="str">
        <f>'[1]Source'!F75</f>
        <v>11-01-012-1</v>
      </c>
      <c r="C430" s="9" t="str">
        <f>'[1]Source'!G75</f>
        <v>Укладка лаг по кирпичным столбикам</v>
      </c>
      <c r="D430" s="9" t="str">
        <f>'[1]Source'!H75</f>
        <v>100 м2</v>
      </c>
      <c r="E430" s="10">
        <f>ROUND('[1]Source'!I75,10)</f>
        <v>0.18</v>
      </c>
      <c r="F430" s="10" t="str">
        <f>IF('[1]Source'!J75=0,"-",ROUND('[1]Source'!J75,10))</f>
        <v>-</v>
      </c>
      <c r="G430" s="10">
        <f>IF('[1]Source'!AH75=0,"-",ROUND('[1]Source'!AH75,2))</f>
        <v>44.7</v>
      </c>
      <c r="H430" s="10">
        <f>IF('[1]Source'!AI75=0,"-",ROUND('[1]Source'!AI75,2))</f>
        <v>0.62</v>
      </c>
      <c r="I430" s="10">
        <f>IF('[1]Source'!AC75=0,"",ROUND('[1]Source'!AC75,2))</f>
        <v>2813.97</v>
      </c>
      <c r="J430" s="10">
        <f>IF('[1]Source'!AD75=0,"-",ROUND('[1]Source'!AD75,2))</f>
        <v>41.75</v>
      </c>
      <c r="K430" s="10">
        <f>IF('[1]Source'!U75=0,"-",ROUND('[1]Source'!U75,2))</f>
        <v>8.05</v>
      </c>
      <c r="L430" s="10">
        <f>IF('[1]Source'!V75=0,"-",ROUND('[1]Source'!V75,2))</f>
        <v>0.11</v>
      </c>
      <c r="M430" s="10">
        <f>IF('[1]Source'!P75=0,"",ROUND('[1]Source'!P75,2))</f>
        <v>506.51</v>
      </c>
      <c r="N430" s="10">
        <f>IF('[1]Source'!Q75=0,"-",ROUND('[1]Source'!Q75,2))</f>
        <v>7.52</v>
      </c>
    </row>
    <row r="431" spans="1:14" ht="96">
      <c r="A431" s="11"/>
      <c r="B431" s="12" t="str">
        <f>'[1]SmtRes'!I298</f>
        <v>1-3.0-73</v>
      </c>
      <c r="C431" s="12" t="str">
        <f>'[1]SmtRes'!K298</f>
        <v>Затраты труда рабочих-строителей (средний разряд 3.0)</v>
      </c>
      <c r="D431" s="12" t="str">
        <f>'[1]SmtRes'!O298</f>
        <v>чел.ч</v>
      </c>
      <c r="E431" s="11">
        <f>'[1]SmtRes'!Y298*'[1]Source'!I75</f>
        <v>8.046</v>
      </c>
      <c r="F431" s="11">
        <f>'[1]SmtRes'!Y298</f>
        <v>44.7</v>
      </c>
      <c r="G431" s="11"/>
      <c r="H431" s="11"/>
      <c r="I431" s="11">
        <f>IF('[1]SmtRes'!AA298=0,"",ROUND('[1]SmtRes'!AA298,2))</f>
      </c>
      <c r="J431" s="11">
        <f>IF('[1]SmtRes'!AB298=0,"",ROUND('[1]SmtRes'!AB298,2))</f>
      </c>
      <c r="K431" s="11"/>
      <c r="L431" s="11"/>
      <c r="M431" s="11">
        <f>IF('[1]SmtRes'!AA298=0,"",ROUND('[1]SmtRes'!AA298*'[1]Source'!I75*'[1]SmtRes'!Y298,2))</f>
      </c>
      <c r="N431" s="11">
        <f>IF('[1]SmtRes'!AB298=0,"",ROUND('[1]SmtRes'!AB298*'[1]Source'!I75*'[1]SmtRes'!Y298,2))</f>
      </c>
    </row>
    <row r="432" spans="1:14" ht="48">
      <c r="A432" s="11"/>
      <c r="B432" s="12" t="str">
        <f>'[1]SmtRes'!I299</f>
        <v>2</v>
      </c>
      <c r="C432" s="12" t="str">
        <f>'[1]SmtRes'!K299</f>
        <v>Затраты труда машинистов</v>
      </c>
      <c r="D432" s="12" t="str">
        <f>'[1]SmtRes'!O299</f>
        <v>чел.час</v>
      </c>
      <c r="E432" s="11">
        <f>'[1]SmtRes'!Y299*'[1]Source'!I75</f>
        <v>0.11159999999999999</v>
      </c>
      <c r="F432" s="11">
        <f>'[1]SmtRes'!Y299</f>
        <v>0.62</v>
      </c>
      <c r="G432" s="11"/>
      <c r="H432" s="11"/>
      <c r="I432" s="11">
        <f>IF('[1]SmtRes'!AA299=0,"",ROUND('[1]SmtRes'!AA299,2))</f>
      </c>
      <c r="J432" s="11">
        <f>IF('[1]SmtRes'!AB299=0,"",ROUND('[1]SmtRes'!AB299,2))</f>
      </c>
      <c r="K432" s="11"/>
      <c r="L432" s="11"/>
      <c r="M432" s="11">
        <f>IF('[1]SmtRes'!AA299=0,"",ROUND('[1]SmtRes'!AA299*'[1]Source'!I75*'[1]SmtRes'!Y299,2))</f>
      </c>
      <c r="N432" s="11">
        <f>IF('[1]SmtRes'!AB299=0,"",ROUND('[1]SmtRes'!AB299*'[1]Source'!I75*'[1]SmtRes'!Y299,2))</f>
      </c>
    </row>
    <row r="433" spans="1:14" ht="12.75">
      <c r="A433" s="40" t="s">
        <v>28</v>
      </c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</row>
    <row r="434" spans="1:14" ht="36">
      <c r="A434" s="15"/>
      <c r="B434" s="16" t="str">
        <f>'[1]SmtRes'!I300</f>
        <v>030101</v>
      </c>
      <c r="C434" s="16" t="str">
        <f>'[1]SmtRes'!K300</f>
        <v>Автопогрузчики 5 т</v>
      </c>
      <c r="D434" s="16" t="str">
        <f>'[1]SmtRes'!O300</f>
        <v>маш.-ч</v>
      </c>
      <c r="E434" s="15">
        <f>'[1]SmtRes'!Y300*'[1]Source'!I75</f>
        <v>0.0252</v>
      </c>
      <c r="F434" s="15">
        <f>'[1]SmtRes'!Y300</f>
        <v>0.14</v>
      </c>
      <c r="G434" s="15"/>
      <c r="H434" s="15"/>
      <c r="I434" s="15">
        <f>IF('[1]SmtRes'!AA300=0,"",ROUND('[1]SmtRes'!AA300,2))</f>
      </c>
      <c r="J434" s="15">
        <f>IF('[1]SmtRes'!AB300=0,"",ROUND('[1]SmtRes'!AB300,2))</f>
        <v>89.34</v>
      </c>
      <c r="K434" s="15"/>
      <c r="L434" s="15"/>
      <c r="M434" s="15">
        <f>IF('[1]SmtRes'!AA300=0,"",ROUND('[1]SmtRes'!AA300*'[1]Source'!I75*'[1]SmtRes'!Y300,2))</f>
      </c>
      <c r="N434" s="15">
        <f>IF('[1]SmtRes'!AB300=0,"",ROUND('[1]SmtRes'!AB300*'[1]Source'!I75*'[1]SmtRes'!Y300,2))</f>
        <v>2.25</v>
      </c>
    </row>
    <row r="435" spans="1:14" ht="48">
      <c r="A435" s="15"/>
      <c r="B435" s="16" t="str">
        <f>'[1]SmtRes'!I301</f>
        <v>331531</v>
      </c>
      <c r="C435" s="16" t="str">
        <f>'[1]SmtRes'!K301</f>
        <v>Пилы дисковые электрические</v>
      </c>
      <c r="D435" s="16" t="str">
        <f>'[1]SmtRes'!O301</f>
        <v>маш.ч</v>
      </c>
      <c r="E435" s="15">
        <f>'[1]SmtRes'!Y301*'[1]Source'!I75</f>
        <v>0.081</v>
      </c>
      <c r="F435" s="15">
        <f>'[1]SmtRes'!Y301</f>
        <v>0.45</v>
      </c>
      <c r="G435" s="15"/>
      <c r="H435" s="15"/>
      <c r="I435" s="15">
        <f>IF('[1]SmtRes'!AA301=0,"",ROUND('[1]SmtRes'!AA301,2))</f>
      </c>
      <c r="J435" s="15">
        <f>IF('[1]SmtRes'!AB301=0,"",ROUND('[1]SmtRes'!AB301,2))</f>
        <v>0.15</v>
      </c>
      <c r="K435" s="15"/>
      <c r="L435" s="15"/>
      <c r="M435" s="15">
        <f>IF('[1]SmtRes'!AA301=0,"",ROUND('[1]SmtRes'!AA301*'[1]Source'!I75*'[1]SmtRes'!Y301,2))</f>
      </c>
      <c r="N435" s="15">
        <f>IF('[1]SmtRes'!AB301=0,"",ROUND('[1]SmtRes'!AB301*'[1]Source'!I75*'[1]SmtRes'!Y301,2))</f>
        <v>0.01</v>
      </c>
    </row>
    <row r="436" spans="1:14" ht="96">
      <c r="A436" s="15"/>
      <c r="B436" s="16" t="str">
        <f>'[1]SmtRes'!I302</f>
        <v>400001</v>
      </c>
      <c r="C436" s="16" t="str">
        <f>'[1]SmtRes'!K302</f>
        <v>Автомобили бортовые грузоподъемностью до 5 т</v>
      </c>
      <c r="D436" s="16" t="str">
        <f>'[1]SmtRes'!O302</f>
        <v>маш.-ч</v>
      </c>
      <c r="E436" s="15">
        <f>'[1]SmtRes'!Y302*'[1]Source'!I75</f>
        <v>0.08639999999999999</v>
      </c>
      <c r="F436" s="15">
        <f>'[1]SmtRes'!Y302</f>
        <v>0.48</v>
      </c>
      <c r="G436" s="15"/>
      <c r="H436" s="15"/>
      <c r="I436" s="15">
        <f>IF('[1]SmtRes'!AA302=0,"",ROUND('[1]SmtRes'!AA302,2))</f>
      </c>
      <c r="J436" s="15">
        <f>IF('[1]SmtRes'!AB302=0,"",ROUND('[1]SmtRes'!AB302,2))</f>
        <v>60.77</v>
      </c>
      <c r="K436" s="15"/>
      <c r="L436" s="15"/>
      <c r="M436" s="15">
        <f>IF('[1]SmtRes'!AA302=0,"",ROUND('[1]SmtRes'!AA302*'[1]Source'!I75*'[1]SmtRes'!Y302,2))</f>
      </c>
      <c r="N436" s="15">
        <f>IF('[1]SmtRes'!AB302=0,"",ROUND('[1]SmtRes'!AB302*'[1]Source'!I75*'[1]SmtRes'!Y302,2))</f>
        <v>5.25</v>
      </c>
    </row>
    <row r="437" spans="1:14" ht="12.75">
      <c r="A437" s="40" t="s">
        <v>29</v>
      </c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</row>
    <row r="438" spans="1:14" ht="84">
      <c r="A438" s="17"/>
      <c r="B438" s="18" t="str">
        <f>'[1]SmtRes'!I303</f>
        <v>101-0181</v>
      </c>
      <c r="C438" s="18" t="str">
        <f>'[1]SmtRes'!K303</f>
        <v>Гвозди строительные с плоской головкой  1.8х60 мм</v>
      </c>
      <c r="D438" s="18" t="str">
        <f>'[1]SmtRes'!O303</f>
        <v>т</v>
      </c>
      <c r="E438" s="17">
        <f>'[1]SmtRes'!Y303*'[1]Source'!I75</f>
        <v>0.000288</v>
      </c>
      <c r="F438" s="17">
        <f>'[1]SmtRes'!Y303</f>
        <v>0.0016</v>
      </c>
      <c r="G438" s="17"/>
      <c r="H438" s="17"/>
      <c r="I438" s="17">
        <f>IF('[1]SmtRes'!AA303=0,"",ROUND('[1]SmtRes'!AA303,2))</f>
        <v>9813.61</v>
      </c>
      <c r="J438" s="17">
        <f>IF('[1]SmtRes'!AB303=0,"",ROUND('[1]SmtRes'!AB303,2))</f>
      </c>
      <c r="K438" s="17"/>
      <c r="L438" s="17"/>
      <c r="M438" s="17">
        <f>IF('[1]SmtRes'!AA303=0,"",ROUND('[1]SmtRes'!AA303*'[1]Source'!I75*'[1]SmtRes'!Y303,2))</f>
        <v>2.83</v>
      </c>
      <c r="N438" s="17">
        <f>IF('[1]SmtRes'!AB303=0,"",ROUND('[1]SmtRes'!AB303*'[1]Source'!I75*'[1]SmtRes'!Y303,2))</f>
      </c>
    </row>
    <row r="439" spans="1:14" ht="108">
      <c r="A439" s="17"/>
      <c r="B439" s="18" t="str">
        <f>'[1]SmtRes'!I304</f>
        <v>101-1742</v>
      </c>
      <c r="C439" s="18" t="str">
        <f>'[1]SmtRes'!K304</f>
        <v>Толь с крупнозернистой посыпкой гидроизоляционный марки ТГ-350</v>
      </c>
      <c r="D439" s="18" t="str">
        <f>'[1]SmtRes'!O304</f>
        <v>м2</v>
      </c>
      <c r="E439" s="17">
        <f>'[1]SmtRes'!Y304*'[1]Source'!I75</f>
        <v>4.14</v>
      </c>
      <c r="F439" s="17">
        <f>'[1]SmtRes'!Y304</f>
        <v>23</v>
      </c>
      <c r="G439" s="17"/>
      <c r="H439" s="17"/>
      <c r="I439" s="17">
        <f>IF('[1]SmtRes'!AA304=0,"",ROUND('[1]SmtRes'!AA304,2))</f>
        <v>6.05</v>
      </c>
      <c r="J439" s="17">
        <f>IF('[1]SmtRes'!AB304=0,"",ROUND('[1]SmtRes'!AB304,2))</f>
      </c>
      <c r="K439" s="17"/>
      <c r="L439" s="17"/>
      <c r="M439" s="17">
        <f>IF('[1]SmtRes'!AA304=0,"",ROUND('[1]SmtRes'!AA304*'[1]Source'!I75*'[1]SmtRes'!Y304,2))</f>
        <v>25.05</v>
      </c>
      <c r="N439" s="17">
        <f>IF('[1]SmtRes'!AB304=0,"",ROUND('[1]SmtRes'!AB304*'[1]Source'!I75*'[1]SmtRes'!Y304,2))</f>
      </c>
    </row>
    <row r="440" spans="1:14" ht="168">
      <c r="A440" s="17"/>
      <c r="B440" s="18" t="str">
        <f>'[1]SmtRes'!I305</f>
        <v>102-0113</v>
      </c>
      <c r="C440" s="18" t="str">
        <f>'[1]SmtRes'!K305</f>
        <v>Пиломатериалы хвойных пород.Доски обрезные длиной 2-3.75 м, шириной 75-150 мм, толщиной 25 мм   III сорта</v>
      </c>
      <c r="D440" s="18" t="str">
        <f>'[1]SmtRes'!O305</f>
        <v>м3</v>
      </c>
      <c r="E440" s="17">
        <f>'[1]SmtRes'!Y305*'[1]Source'!I75</f>
        <v>0.043199999999999995</v>
      </c>
      <c r="F440" s="17">
        <f>'[1]SmtRes'!Y305</f>
        <v>0.24</v>
      </c>
      <c r="G440" s="17"/>
      <c r="H440" s="17"/>
      <c r="I440" s="17">
        <f>IF('[1]SmtRes'!AA305=0,"",ROUND('[1]SmtRes'!AA305,2))</f>
        <v>964.03</v>
      </c>
      <c r="J440" s="17">
        <f>IF('[1]SmtRes'!AB305=0,"",ROUND('[1]SmtRes'!AB305,2))</f>
      </c>
      <c r="K440" s="17"/>
      <c r="L440" s="17"/>
      <c r="M440" s="17">
        <f>IF('[1]SmtRes'!AA305=0,"",ROUND('[1]SmtRes'!AA305*'[1]Source'!I75*'[1]SmtRes'!Y305,2))</f>
        <v>41.65</v>
      </c>
      <c r="N440" s="17">
        <f>IF('[1]SmtRes'!AB305=0,"",ROUND('[1]SmtRes'!AB305*'[1]Source'!I75*'[1]SmtRes'!Y305,2))</f>
      </c>
    </row>
    <row r="441" spans="1:14" ht="84">
      <c r="A441" s="17"/>
      <c r="B441" s="18" t="str">
        <f>'[1]SmtRes'!I306</f>
        <v>113-0107</v>
      </c>
      <c r="C441" s="18" t="str">
        <f>'[1]SmtRes'!K306</f>
        <v>Натрий фтористый технический, марка А, сорт I</v>
      </c>
      <c r="D441" s="18" t="str">
        <f>'[1]SmtRes'!O306</f>
        <v>т</v>
      </c>
      <c r="E441" s="17">
        <f>'[1]SmtRes'!Y306*'[1]Source'!I75</f>
        <v>0.0006119999999999999</v>
      </c>
      <c r="F441" s="17">
        <f>'[1]SmtRes'!Y306</f>
        <v>0.0034</v>
      </c>
      <c r="G441" s="17"/>
      <c r="H441" s="17"/>
      <c r="I441" s="17">
        <f>IF('[1]SmtRes'!AA306=0,"",ROUND('[1]SmtRes'!AA306,2))</f>
        <v>42418.68</v>
      </c>
      <c r="J441" s="17">
        <f>IF('[1]SmtRes'!AB306=0,"",ROUND('[1]SmtRes'!AB306,2))</f>
      </c>
      <c r="K441" s="17"/>
      <c r="L441" s="17"/>
      <c r="M441" s="17">
        <f>IF('[1]SmtRes'!AA306=0,"",ROUND('[1]SmtRes'!AA306*'[1]Source'!I75*'[1]SmtRes'!Y306,2))</f>
        <v>25.96</v>
      </c>
      <c r="N441" s="17">
        <f>IF('[1]SmtRes'!AB306=0,"",ROUND('[1]SmtRes'!AB306*'[1]Source'!I75*'[1]SmtRes'!Y306,2))</f>
      </c>
    </row>
    <row r="442" spans="1:14" ht="348">
      <c r="A442" s="17"/>
      <c r="B442" s="18" t="str">
        <f>'[1]SmtRes'!I307</f>
        <v>203-0399</v>
      </c>
      <c r="C442" s="18" t="str">
        <f>'[1]SmtRes'!K307</f>
        <v>Лаги половые антисептированные, применяемые в строительстве жилых, общественных и производственных зданий при производстве деревянных полов:тип II, сечением 100х40; 100х60; 120х60; 100-150х40-60 мм</v>
      </c>
      <c r="D442" s="18" t="str">
        <f>'[1]SmtRes'!O307</f>
        <v>м3</v>
      </c>
      <c r="E442" s="17">
        <f>'[1]SmtRes'!Y307*'[1]Source'!I75</f>
        <v>0.21239999999999998</v>
      </c>
      <c r="F442" s="17">
        <f>'[1]SmtRes'!Y307</f>
        <v>1.18</v>
      </c>
      <c r="G442" s="17"/>
      <c r="H442" s="17"/>
      <c r="I442" s="17">
        <f>IF('[1]SmtRes'!AA307=0,"",ROUND('[1]SmtRes'!AA307,2))</f>
        <v>1477.6</v>
      </c>
      <c r="J442" s="17">
        <f>IF('[1]SmtRes'!AB307=0,"",ROUND('[1]SmtRes'!AB307,2))</f>
      </c>
      <c r="K442" s="17"/>
      <c r="L442" s="17"/>
      <c r="M442" s="17">
        <f>IF('[1]SmtRes'!AA307=0,"",ROUND('[1]SmtRes'!AA307*'[1]Source'!I75*'[1]SmtRes'!Y307,2))</f>
        <v>313.84</v>
      </c>
      <c r="N442" s="17">
        <f>IF('[1]SmtRes'!AB307=0,"",ROUND('[1]SmtRes'!AB307*'[1]Source'!I75*'[1]SmtRes'!Y307,2))</f>
      </c>
    </row>
    <row r="443" spans="1:14" ht="84">
      <c r="A443" s="17"/>
      <c r="B443" s="18" t="str">
        <f>'[1]SmtRes'!I308</f>
        <v>402-9071</v>
      </c>
      <c r="C443" s="18" t="str">
        <f>'[1]SmtRes'!K308</f>
        <v>Раствор готовый кладочный тяжелый цементный</v>
      </c>
      <c r="D443" s="18" t="str">
        <f>'[1]SmtRes'!O308</f>
        <v>м3</v>
      </c>
      <c r="E443" s="17">
        <f>'[1]SmtRes'!Y308*'[1]Source'!I75</f>
        <v>0.0504</v>
      </c>
      <c r="F443" s="17">
        <f>'[1]SmtRes'!Y308</f>
        <v>0.28</v>
      </c>
      <c r="G443" s="17"/>
      <c r="H443" s="17"/>
      <c r="I443" s="17">
        <f>IF('[1]SmtRes'!AA308=0,"",ROUND('[1]SmtRes'!AA308,2))</f>
        <v>424.88</v>
      </c>
      <c r="J443" s="17">
        <f>IF('[1]SmtRes'!AB308=0,"",ROUND('[1]SmtRes'!AB308,2))</f>
      </c>
      <c r="K443" s="17"/>
      <c r="L443" s="17"/>
      <c r="M443" s="17">
        <f>IF('[1]SmtRes'!AA308=0,"",ROUND('[1]SmtRes'!AA308*'[1]Source'!I75*'[1]SmtRes'!Y308,2))</f>
        <v>21.41</v>
      </c>
      <c r="N443" s="17">
        <f>IF('[1]SmtRes'!AB308=0,"",ROUND('[1]SmtRes'!AB308*'[1]Source'!I75*'[1]SmtRes'!Y308,2))</f>
      </c>
    </row>
    <row r="444" spans="1:14" ht="120">
      <c r="A444" s="17"/>
      <c r="B444" s="18" t="str">
        <f>'[1]SmtRes'!I309</f>
        <v>404-0004</v>
      </c>
      <c r="C444" s="18" t="str">
        <f>'[1]SmtRes'!K309</f>
        <v>Кирпич керамический одинарный, размером 250х120х65 мм, марка:75</v>
      </c>
      <c r="D444" s="18" t="str">
        <f>'[1]SmtRes'!O309</f>
        <v>1000 шт.</v>
      </c>
      <c r="E444" s="17">
        <f>'[1]SmtRes'!Y309*'[1]Source'!I75</f>
        <v>0.09179999999999999</v>
      </c>
      <c r="F444" s="17">
        <f>'[1]SmtRes'!Y309</f>
        <v>0.51</v>
      </c>
      <c r="G444" s="17"/>
      <c r="H444" s="17"/>
      <c r="I444" s="17">
        <f>IF('[1]SmtRes'!AA309=0,"",ROUND('[1]SmtRes'!AA309,2))</f>
        <v>911.84</v>
      </c>
      <c r="J444" s="17">
        <f>IF('[1]SmtRes'!AB309=0,"",ROUND('[1]SmtRes'!AB309,2))</f>
      </c>
      <c r="K444" s="17"/>
      <c r="L444" s="17"/>
      <c r="M444" s="17">
        <f>IF('[1]SmtRes'!AA309=0,"",ROUND('[1]SmtRes'!AA309*'[1]Source'!I75*'[1]SmtRes'!Y309,2))</f>
        <v>83.71</v>
      </c>
      <c r="N444" s="17">
        <f>IF('[1]SmtRes'!AB309=0,"",ROUND('[1]SmtRes'!AB309*'[1]Source'!I75*'[1]SmtRes'!Y309,2))</f>
      </c>
    </row>
    <row r="445" spans="1:14" ht="12.75">
      <c r="A445" s="19"/>
      <c r="B445" s="20" t="str">
        <f>'[1]SmtRes'!I310</f>
        <v>411-0001</v>
      </c>
      <c r="C445" s="20" t="str">
        <f>'[1]SmtRes'!K310</f>
        <v>Вода</v>
      </c>
      <c r="D445" s="20" t="str">
        <f>'[1]SmtRes'!O310</f>
        <v>м3</v>
      </c>
      <c r="E445" s="19">
        <f>'[1]SmtRes'!Y310*'[1]Source'!I75</f>
        <v>0.0126</v>
      </c>
      <c r="F445" s="19">
        <f>'[1]SmtRes'!Y310</f>
        <v>0.07</v>
      </c>
      <c r="G445" s="19"/>
      <c r="H445" s="19"/>
      <c r="I445" s="19">
        <f>IF('[1]SmtRes'!AA310=0,"",ROUND('[1]SmtRes'!AA310,2))</f>
        <v>3.2</v>
      </c>
      <c r="J445" s="19">
        <f>IF('[1]SmtRes'!AB310=0,"",ROUND('[1]SmtRes'!AB310,2))</f>
      </c>
      <c r="K445" s="19"/>
      <c r="L445" s="19"/>
      <c r="M445" s="19">
        <f>IF('[1]SmtRes'!AA310=0,"",ROUND('[1]SmtRes'!AA310*'[1]Source'!I75*'[1]SmtRes'!Y310,2))</f>
        <v>0.04</v>
      </c>
      <c r="N445" s="19">
        <f>IF('[1]SmtRes'!AB310=0,"",ROUND('[1]SmtRes'!AB310*'[1]Source'!I75*'[1]SmtRes'!Y310,2))</f>
      </c>
    </row>
    <row r="446" spans="1:14" ht="76.5">
      <c r="A446" s="8" t="str">
        <f>'[1]Source'!E76</f>
        <v>43</v>
      </c>
      <c r="B446" s="9" t="str">
        <f>'[1]Source'!F76</f>
        <v>11-01-033-1</v>
      </c>
      <c r="C446" s="9" t="str">
        <f>'[1]Source'!G76</f>
        <v>Устройство покрытий дощатых толщиной 28 мм</v>
      </c>
      <c r="D446" s="9" t="str">
        <f>'[1]Source'!H76</f>
        <v>100 м2</v>
      </c>
      <c r="E446" s="10">
        <f>ROUND('[1]Source'!I76,10)</f>
        <v>0.18</v>
      </c>
      <c r="F446" s="10" t="str">
        <f>IF('[1]Source'!J76=0,"-",ROUND('[1]Source'!J76,10))</f>
        <v>-</v>
      </c>
      <c r="G446" s="10">
        <f>IF('[1]Source'!AH76=0,"-",ROUND('[1]Source'!AH76,2))</f>
        <v>60.72</v>
      </c>
      <c r="H446" s="10">
        <f>IF('[1]Source'!AI76=0,"-",ROUND('[1]Source'!AI76,2))</f>
        <v>1.42</v>
      </c>
      <c r="I446" s="10">
        <f>IF('[1]Source'!AC76=0,"",ROUND('[1]Source'!AC76,2))</f>
        <v>4955.97</v>
      </c>
      <c r="J446" s="10">
        <f>IF('[1]Source'!AD76=0,"-",ROUND('[1]Source'!AD76,2))</f>
        <v>62.72</v>
      </c>
      <c r="K446" s="10">
        <f>IF('[1]Source'!U76=0,"-",ROUND('[1]Source'!U76,2))</f>
        <v>10.93</v>
      </c>
      <c r="L446" s="10">
        <f>IF('[1]Source'!V76=0,"-",ROUND('[1]Source'!V76,2))</f>
        <v>0.26</v>
      </c>
      <c r="M446" s="10">
        <f>IF('[1]Source'!P76=0,"",ROUND('[1]Source'!P76,2))</f>
        <v>892.07</v>
      </c>
      <c r="N446" s="10">
        <f>IF('[1]Source'!Q76=0,"-",ROUND('[1]Source'!Q76,2))</f>
        <v>11.29</v>
      </c>
    </row>
    <row r="447" spans="1:14" ht="96">
      <c r="A447" s="11"/>
      <c r="B447" s="12" t="str">
        <f>'[1]SmtRes'!I311</f>
        <v>1-3.0-73</v>
      </c>
      <c r="C447" s="12" t="str">
        <f>'[1]SmtRes'!K311</f>
        <v>Затраты труда рабочих-строителей (средний разряд 3.0)</v>
      </c>
      <c r="D447" s="12" t="str">
        <f>'[1]SmtRes'!O311</f>
        <v>чел.ч</v>
      </c>
      <c r="E447" s="11">
        <f>'[1]SmtRes'!Y311*'[1]Source'!I76</f>
        <v>10.929599999999999</v>
      </c>
      <c r="F447" s="11">
        <f>'[1]SmtRes'!Y311</f>
        <v>60.72</v>
      </c>
      <c r="G447" s="11"/>
      <c r="H447" s="11"/>
      <c r="I447" s="11">
        <f>IF('[1]SmtRes'!AA311=0,"",ROUND('[1]SmtRes'!AA311,2))</f>
      </c>
      <c r="J447" s="11">
        <f>IF('[1]SmtRes'!AB311=0,"",ROUND('[1]SmtRes'!AB311,2))</f>
      </c>
      <c r="K447" s="11"/>
      <c r="L447" s="11"/>
      <c r="M447" s="11">
        <f>IF('[1]SmtRes'!AA311=0,"",ROUND('[1]SmtRes'!AA311*'[1]Source'!I76*'[1]SmtRes'!Y311,2))</f>
      </c>
      <c r="N447" s="11">
        <f>IF('[1]SmtRes'!AB311=0,"",ROUND('[1]SmtRes'!AB311*'[1]Source'!I76*'[1]SmtRes'!Y311,2))</f>
      </c>
    </row>
    <row r="448" spans="1:14" ht="48">
      <c r="A448" s="11"/>
      <c r="B448" s="12" t="str">
        <f>'[1]SmtRes'!I312</f>
        <v>2</v>
      </c>
      <c r="C448" s="12" t="str">
        <f>'[1]SmtRes'!K312</f>
        <v>Затраты труда машинистов</v>
      </c>
      <c r="D448" s="12" t="str">
        <f>'[1]SmtRes'!O312</f>
        <v>чел.час</v>
      </c>
      <c r="E448" s="11">
        <f>'[1]SmtRes'!Y312*'[1]Source'!I76</f>
        <v>0.2556</v>
      </c>
      <c r="F448" s="11">
        <f>'[1]SmtRes'!Y312</f>
        <v>1.42</v>
      </c>
      <c r="G448" s="11"/>
      <c r="H448" s="11"/>
      <c r="I448" s="11">
        <f>IF('[1]SmtRes'!AA312=0,"",ROUND('[1]SmtRes'!AA312,2))</f>
      </c>
      <c r="J448" s="11">
        <f>IF('[1]SmtRes'!AB312=0,"",ROUND('[1]SmtRes'!AB312,2))</f>
      </c>
      <c r="K448" s="11"/>
      <c r="L448" s="11"/>
      <c r="M448" s="11">
        <f>IF('[1]SmtRes'!AA312=0,"",ROUND('[1]SmtRes'!AA312*'[1]Source'!I76*'[1]SmtRes'!Y312,2))</f>
      </c>
      <c r="N448" s="11">
        <f>IF('[1]SmtRes'!AB312=0,"",ROUND('[1]SmtRes'!AB312*'[1]Source'!I76*'[1]SmtRes'!Y312,2))</f>
      </c>
    </row>
    <row r="449" spans="1:14" ht="12.75">
      <c r="A449" s="40" t="s">
        <v>28</v>
      </c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</row>
    <row r="450" spans="1:14" ht="84">
      <c r="A450" s="15"/>
      <c r="B450" s="16" t="str">
        <f>'[1]SmtRes'!I313</f>
        <v>031121</v>
      </c>
      <c r="C450" s="16" t="str">
        <f>'[1]SmtRes'!K313</f>
        <v>Подъемники мачтовые строительные 0.5 т</v>
      </c>
      <c r="D450" s="16" t="str">
        <f>'[1]SmtRes'!O313</f>
        <v>маш.-ч</v>
      </c>
      <c r="E450" s="15">
        <f>'[1]SmtRes'!Y313*'[1]Source'!I76</f>
        <v>0.10439999999999999</v>
      </c>
      <c r="F450" s="15">
        <f>'[1]SmtRes'!Y313</f>
        <v>0.58</v>
      </c>
      <c r="G450" s="15"/>
      <c r="H450" s="15"/>
      <c r="I450" s="15">
        <f>IF('[1]SmtRes'!AA313=0,"",ROUND('[1]SmtRes'!AA313,2))</f>
      </c>
      <c r="J450" s="15">
        <f>IF('[1]SmtRes'!AB313=0,"",ROUND('[1]SmtRes'!AB313,2))</f>
        <v>13.25</v>
      </c>
      <c r="K450" s="15"/>
      <c r="L450" s="15"/>
      <c r="M450" s="15">
        <f>IF('[1]SmtRes'!AA313=0,"",ROUND('[1]SmtRes'!AA313*'[1]Source'!I76*'[1]SmtRes'!Y313,2))</f>
      </c>
      <c r="N450" s="15">
        <f>IF('[1]SmtRes'!AB313=0,"",ROUND('[1]SmtRes'!AB313*'[1]Source'!I76*'[1]SmtRes'!Y313,2))</f>
        <v>1.38</v>
      </c>
    </row>
    <row r="451" spans="1:14" ht="48">
      <c r="A451" s="15"/>
      <c r="B451" s="16" t="str">
        <f>'[1]SmtRes'!I314</f>
        <v>331531</v>
      </c>
      <c r="C451" s="16" t="str">
        <f>'[1]SmtRes'!K314</f>
        <v>Пилы дисковые электрические</v>
      </c>
      <c r="D451" s="16" t="str">
        <f>'[1]SmtRes'!O314</f>
        <v>маш.ч</v>
      </c>
      <c r="E451" s="15">
        <f>'[1]SmtRes'!Y314*'[1]Source'!I76</f>
        <v>0.14759999999999998</v>
      </c>
      <c r="F451" s="15">
        <f>'[1]SmtRes'!Y314</f>
        <v>0.82</v>
      </c>
      <c r="G451" s="15"/>
      <c r="H451" s="15"/>
      <c r="I451" s="15">
        <f>IF('[1]SmtRes'!AA314=0,"",ROUND('[1]SmtRes'!AA314,2))</f>
      </c>
      <c r="J451" s="15">
        <f>IF('[1]SmtRes'!AB314=0,"",ROUND('[1]SmtRes'!AB314,2))</f>
        <v>0.15</v>
      </c>
      <c r="K451" s="15"/>
      <c r="L451" s="15"/>
      <c r="M451" s="15">
        <f>IF('[1]SmtRes'!AA314=0,"",ROUND('[1]SmtRes'!AA314*'[1]Source'!I76*'[1]SmtRes'!Y314,2))</f>
      </c>
      <c r="N451" s="15">
        <f>IF('[1]SmtRes'!AB314=0,"",ROUND('[1]SmtRes'!AB314*'[1]Source'!I76*'[1]SmtRes'!Y314,2))</f>
        <v>0.02</v>
      </c>
    </row>
    <row r="452" spans="1:14" ht="60">
      <c r="A452" s="15"/>
      <c r="B452" s="16" t="str">
        <f>'[1]SmtRes'!I315</f>
        <v>340311</v>
      </c>
      <c r="C452" s="16" t="str">
        <f>'[1]SmtRes'!K315</f>
        <v>Машины для строжки деревянных полов</v>
      </c>
      <c r="D452" s="16" t="str">
        <f>'[1]SmtRes'!O315</f>
        <v>маш.-ч</v>
      </c>
      <c r="E452" s="15">
        <f>'[1]SmtRes'!Y315*'[1]Source'!I76</f>
        <v>0.486</v>
      </c>
      <c r="F452" s="15">
        <f>'[1]SmtRes'!Y315</f>
        <v>2.7</v>
      </c>
      <c r="G452" s="15"/>
      <c r="H452" s="15"/>
      <c r="I452" s="15">
        <f>IF('[1]SmtRes'!AA315=0,"",ROUND('[1]SmtRes'!AA315,2))</f>
      </c>
      <c r="J452" s="15">
        <f>IF('[1]SmtRes'!AB315=0,"",ROUND('[1]SmtRes'!AB315,2))</f>
        <v>1.43</v>
      </c>
      <c r="K452" s="15"/>
      <c r="L452" s="15"/>
      <c r="M452" s="15">
        <f>IF('[1]SmtRes'!AA315=0,"",ROUND('[1]SmtRes'!AA315*'[1]Source'!I76*'[1]SmtRes'!Y315,2))</f>
      </c>
      <c r="N452" s="15">
        <f>IF('[1]SmtRes'!AB315=0,"",ROUND('[1]SmtRes'!AB315*'[1]Source'!I76*'[1]SmtRes'!Y315,2))</f>
        <v>0.69</v>
      </c>
    </row>
    <row r="453" spans="1:14" ht="96">
      <c r="A453" s="15"/>
      <c r="B453" s="16" t="str">
        <f>'[1]SmtRes'!I316</f>
        <v>400001</v>
      </c>
      <c r="C453" s="16" t="str">
        <f>'[1]SmtRes'!K316</f>
        <v>Автомобили бортовые грузоподъемностью до 5 т</v>
      </c>
      <c r="D453" s="16" t="str">
        <f>'[1]SmtRes'!O316</f>
        <v>маш.-ч</v>
      </c>
      <c r="E453" s="15">
        <f>'[1]SmtRes'!Y316*'[1]Source'!I76</f>
        <v>0.1512</v>
      </c>
      <c r="F453" s="15">
        <f>'[1]SmtRes'!Y316</f>
        <v>0.84</v>
      </c>
      <c r="G453" s="15"/>
      <c r="H453" s="15"/>
      <c r="I453" s="15">
        <f>IF('[1]SmtRes'!AA316=0,"",ROUND('[1]SmtRes'!AA316,2))</f>
      </c>
      <c r="J453" s="15">
        <f>IF('[1]SmtRes'!AB316=0,"",ROUND('[1]SmtRes'!AB316,2))</f>
        <v>60.77</v>
      </c>
      <c r="K453" s="15"/>
      <c r="L453" s="15"/>
      <c r="M453" s="15">
        <f>IF('[1]SmtRes'!AA316=0,"",ROUND('[1]SmtRes'!AA316*'[1]Source'!I76*'[1]SmtRes'!Y316,2))</f>
      </c>
      <c r="N453" s="15">
        <f>IF('[1]SmtRes'!AB316=0,"",ROUND('[1]SmtRes'!AB316*'[1]Source'!I76*'[1]SmtRes'!Y316,2))</f>
        <v>9.19</v>
      </c>
    </row>
    <row r="454" spans="1:14" ht="12.75">
      <c r="A454" s="40" t="s">
        <v>29</v>
      </c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</row>
    <row r="455" spans="1:14" ht="36">
      <c r="A455" s="17"/>
      <c r="B455" s="18" t="str">
        <f>'[1]SmtRes'!I317</f>
        <v>101-1805</v>
      </c>
      <c r="C455" s="18" t="str">
        <f>'[1]SmtRes'!K317</f>
        <v>Гвозди строительные</v>
      </c>
      <c r="D455" s="18" t="str">
        <f>'[1]SmtRes'!O317</f>
        <v>т</v>
      </c>
      <c r="E455" s="17">
        <f>'[1]SmtRes'!Y317*'[1]Source'!I76</f>
        <v>0.002214</v>
      </c>
      <c r="F455" s="17">
        <f>'[1]SmtRes'!Y317</f>
        <v>0.0123</v>
      </c>
      <c r="G455" s="17"/>
      <c r="H455" s="17"/>
      <c r="I455" s="17">
        <f>IF('[1]SmtRes'!AA317=0,"",ROUND('[1]SmtRes'!AA317,2))</f>
        <v>7696.95</v>
      </c>
      <c r="J455" s="17">
        <f>IF('[1]SmtRes'!AB317=0,"",ROUND('[1]SmtRes'!AB317,2))</f>
      </c>
      <c r="K455" s="17"/>
      <c r="L455" s="17"/>
      <c r="M455" s="17">
        <f>IF('[1]SmtRes'!AA317=0,"",ROUND('[1]SmtRes'!AA317*'[1]Source'!I76*'[1]SmtRes'!Y317,2))</f>
        <v>17.04</v>
      </c>
      <c r="N455" s="17">
        <f>IF('[1]SmtRes'!AB317=0,"",ROUND('[1]SmtRes'!AB317*'[1]Source'!I76*'[1]SmtRes'!Y317,2))</f>
      </c>
    </row>
    <row r="456" spans="1:14" ht="132">
      <c r="A456" s="19"/>
      <c r="B456" s="20" t="str">
        <f>'[1]SmtRes'!I318</f>
        <v>203-9150</v>
      </c>
      <c r="C456" s="20" t="str">
        <f>'[1]SmtRes'!K318</f>
        <v>Доски для покрытия полов со шпунтом и гребнем антисептированные</v>
      </c>
      <c r="D456" s="20" t="str">
        <f>'[1]SmtRes'!O318</f>
        <v>м3</v>
      </c>
      <c r="E456" s="19">
        <f>'[1]SmtRes'!Y318*'[1]Source'!I76</f>
        <v>0.5184</v>
      </c>
      <c r="F456" s="19">
        <f>'[1]SmtRes'!Y318</f>
        <v>2.88</v>
      </c>
      <c r="G456" s="19"/>
      <c r="H456" s="19"/>
      <c r="I456" s="19">
        <f>IF('[1]SmtRes'!AA318=0,"",ROUND('[1]SmtRes'!AA318,2))</f>
      </c>
      <c r="J456" s="19">
        <f>IF('[1]SmtRes'!AB318=0,"",ROUND('[1]SmtRes'!AB318,2))</f>
      </c>
      <c r="K456" s="19"/>
      <c r="L456" s="19"/>
      <c r="M456" s="19">
        <f>IF('[1]SmtRes'!AA318=0,"",ROUND('[1]SmtRes'!AA318*'[1]Source'!I76*'[1]SmtRes'!Y318,2))</f>
      </c>
      <c r="N456" s="19">
        <f>IF('[1]SmtRes'!AB318=0,"",ROUND('[1]SmtRes'!AB318*'[1]Source'!I76*'[1]SmtRes'!Y318,2))</f>
      </c>
    </row>
    <row r="457" spans="1:14" ht="191.25">
      <c r="A457" s="8" t="str">
        <f>'[1]Source'!E77</f>
        <v>44</v>
      </c>
      <c r="B457" s="9" t="str">
        <f>'[1]Source'!F77</f>
        <v>62-9-5</v>
      </c>
      <c r="C457" s="9" t="str">
        <f>'[1]Source'!G77</f>
        <v>Улучшенная масляная окраска ранее окрашенных окон за 2 раза с расчисткой старой краски до 35 %</v>
      </c>
      <c r="D457" s="9" t="str">
        <f>'[1]Source'!H77</f>
        <v>100 м2</v>
      </c>
      <c r="E457" s="10">
        <f>ROUND('[1]Source'!I77,10)</f>
        <v>0.189</v>
      </c>
      <c r="F457" s="10" t="str">
        <f>IF('[1]Source'!J77=0,"-",ROUND('[1]Source'!J77,10))</f>
        <v>-</v>
      </c>
      <c r="G457" s="10">
        <f>IF('[1]Source'!AH77=0,"-",ROUND('[1]Source'!AH77,2))</f>
        <v>102.7</v>
      </c>
      <c r="H457" s="10">
        <f>IF('[1]Source'!AI77=0,"-",ROUND('[1]Source'!AI77,2))</f>
        <v>0.16</v>
      </c>
      <c r="I457" s="10">
        <f>IF('[1]Source'!AC77=0,"",ROUND('[1]Source'!AC77,2))</f>
        <v>571.68</v>
      </c>
      <c r="J457" s="10">
        <f>IF('[1]Source'!AD77=0,"-",ROUND('[1]Source'!AD77,2))</f>
        <v>4.98</v>
      </c>
      <c r="K457" s="10">
        <f>IF('[1]Source'!U77=0,"-",ROUND('[1]Source'!U77,2))</f>
        <v>19.41</v>
      </c>
      <c r="L457" s="10">
        <f>IF('[1]Source'!V77=0,"-",ROUND('[1]Source'!V77,2))</f>
        <v>0.03</v>
      </c>
      <c r="M457" s="10">
        <f>IF('[1]Source'!P77=0,"",ROUND('[1]Source'!P77,2))</f>
        <v>108.05</v>
      </c>
      <c r="N457" s="10">
        <f>IF('[1]Source'!Q77=0,"-",ROUND('[1]Source'!Q77,2))</f>
        <v>0.94</v>
      </c>
    </row>
    <row r="458" spans="1:14" ht="96">
      <c r="A458" s="11"/>
      <c r="B458" s="12" t="str">
        <f>'[1]SmtRes'!I319</f>
        <v>1-3.1-73</v>
      </c>
      <c r="C458" s="12" t="str">
        <f>'[1]SmtRes'!K319</f>
        <v>Затраты труда рабочих-строителей (средний разряд 3.1)</v>
      </c>
      <c r="D458" s="12" t="str">
        <f>'[1]SmtRes'!O319</f>
        <v>чел.ч</v>
      </c>
      <c r="E458" s="11">
        <f>'[1]SmtRes'!Y319*'[1]Source'!I77</f>
        <v>19.4103</v>
      </c>
      <c r="F458" s="11">
        <f>'[1]SmtRes'!Y319</f>
        <v>102.7</v>
      </c>
      <c r="G458" s="11"/>
      <c r="H458" s="11"/>
      <c r="I458" s="11">
        <f>IF('[1]SmtRes'!AA319=0,"",ROUND('[1]SmtRes'!AA319,2))</f>
      </c>
      <c r="J458" s="11">
        <f>IF('[1]SmtRes'!AB319=0,"",ROUND('[1]SmtRes'!AB319,2))</f>
      </c>
      <c r="K458" s="11"/>
      <c r="L458" s="11"/>
      <c r="M458" s="11">
        <f>IF('[1]SmtRes'!AA319=0,"",ROUND('[1]SmtRes'!AA319*'[1]Source'!I77*'[1]SmtRes'!Y319,2))</f>
      </c>
      <c r="N458" s="11">
        <f>IF('[1]SmtRes'!AB319=0,"",ROUND('[1]SmtRes'!AB319*'[1]Source'!I77*'[1]SmtRes'!Y319,2))</f>
      </c>
    </row>
    <row r="459" spans="1:14" ht="48">
      <c r="A459" s="11"/>
      <c r="B459" s="12" t="str">
        <f>'[1]SmtRes'!I320</f>
        <v>2</v>
      </c>
      <c r="C459" s="12" t="str">
        <f>'[1]SmtRes'!K320</f>
        <v>Затраты труда машинистов</v>
      </c>
      <c r="D459" s="12" t="str">
        <f>'[1]SmtRes'!O320</f>
        <v>чел.час</v>
      </c>
      <c r="E459" s="11">
        <f>'[1]SmtRes'!Y320*'[1]Source'!I77</f>
        <v>0.03024</v>
      </c>
      <c r="F459" s="11">
        <f>'[1]SmtRes'!Y320</f>
        <v>0.16</v>
      </c>
      <c r="G459" s="11"/>
      <c r="H459" s="11"/>
      <c r="I459" s="11">
        <f>IF('[1]SmtRes'!AA320=0,"",ROUND('[1]SmtRes'!AA320,2))</f>
      </c>
      <c r="J459" s="11">
        <f>IF('[1]SmtRes'!AB320=0,"",ROUND('[1]SmtRes'!AB320,2))</f>
      </c>
      <c r="K459" s="11"/>
      <c r="L459" s="11"/>
      <c r="M459" s="11">
        <f>IF('[1]SmtRes'!AA320=0,"",ROUND('[1]SmtRes'!AA320*'[1]Source'!I77*'[1]SmtRes'!Y320,2))</f>
      </c>
      <c r="N459" s="11">
        <f>IF('[1]SmtRes'!AB320=0,"",ROUND('[1]SmtRes'!AB320*'[1]Source'!I77*'[1]SmtRes'!Y320,2))</f>
      </c>
    </row>
    <row r="460" spans="1:14" ht="12.75">
      <c r="A460" s="40" t="s">
        <v>28</v>
      </c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</row>
    <row r="461" spans="1:14" ht="84">
      <c r="A461" s="15"/>
      <c r="B461" s="16" t="str">
        <f>'[1]SmtRes'!I321</f>
        <v>031121</v>
      </c>
      <c r="C461" s="16" t="str">
        <f>'[1]SmtRes'!K321</f>
        <v>Подъемники мачтовые строительные 0.5 т</v>
      </c>
      <c r="D461" s="16" t="str">
        <f>'[1]SmtRes'!O321</f>
        <v>маш.-ч</v>
      </c>
      <c r="E461" s="15">
        <f>'[1]SmtRes'!Y321*'[1]Source'!I77</f>
        <v>0.0189</v>
      </c>
      <c r="F461" s="15">
        <f>'[1]SmtRes'!Y321</f>
        <v>0.1</v>
      </c>
      <c r="G461" s="15"/>
      <c r="H461" s="15"/>
      <c r="I461" s="15">
        <f>IF('[1]SmtRes'!AA321=0,"",ROUND('[1]SmtRes'!AA321,2))</f>
      </c>
      <c r="J461" s="15">
        <f>IF('[1]SmtRes'!AB321=0,"",ROUND('[1]SmtRes'!AB321,2))</f>
        <v>13.25</v>
      </c>
      <c r="K461" s="15"/>
      <c r="L461" s="15"/>
      <c r="M461" s="15">
        <f>IF('[1]SmtRes'!AA321=0,"",ROUND('[1]SmtRes'!AA321*'[1]Source'!I77*'[1]SmtRes'!Y321,2))</f>
      </c>
      <c r="N461" s="15">
        <f>IF('[1]SmtRes'!AB321=0,"",ROUND('[1]SmtRes'!AB321*'[1]Source'!I77*'[1]SmtRes'!Y321,2))</f>
        <v>0.25</v>
      </c>
    </row>
    <row r="462" spans="1:14" ht="96">
      <c r="A462" s="15"/>
      <c r="B462" s="16" t="str">
        <f>'[1]SmtRes'!I322</f>
        <v>400001</v>
      </c>
      <c r="C462" s="16" t="str">
        <f>'[1]SmtRes'!K322</f>
        <v>Автомобили бортовые грузоподъемностью до 5 т</v>
      </c>
      <c r="D462" s="16" t="str">
        <f>'[1]SmtRes'!O322</f>
        <v>маш.-ч</v>
      </c>
      <c r="E462" s="15">
        <f>'[1]SmtRes'!Y322*'[1]Source'!I77</f>
        <v>0.01134</v>
      </c>
      <c r="F462" s="15">
        <f>'[1]SmtRes'!Y322</f>
        <v>0.06</v>
      </c>
      <c r="G462" s="15"/>
      <c r="H462" s="15"/>
      <c r="I462" s="15">
        <f>IF('[1]SmtRes'!AA322=0,"",ROUND('[1]SmtRes'!AA322,2))</f>
      </c>
      <c r="J462" s="15">
        <f>IF('[1]SmtRes'!AB322=0,"",ROUND('[1]SmtRes'!AB322,2))</f>
        <v>60.77</v>
      </c>
      <c r="K462" s="15"/>
      <c r="L462" s="15"/>
      <c r="M462" s="15">
        <f>IF('[1]SmtRes'!AA322=0,"",ROUND('[1]SmtRes'!AA322*'[1]Source'!I77*'[1]SmtRes'!Y322,2))</f>
      </c>
      <c r="N462" s="15">
        <f>IF('[1]SmtRes'!AB322=0,"",ROUND('[1]SmtRes'!AB322*'[1]Source'!I77*'[1]SmtRes'!Y322,2))</f>
        <v>0.69</v>
      </c>
    </row>
    <row r="463" spans="1:14" ht="12.75">
      <c r="A463" s="40" t="s">
        <v>29</v>
      </c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</row>
    <row r="464" spans="1:14" ht="96">
      <c r="A464" s="17"/>
      <c r="B464" s="18" t="str">
        <f>'[1]SmtRes'!I323</f>
        <v>101-0111</v>
      </c>
      <c r="C464" s="18" t="str">
        <f>'[1]SmtRes'!K323</f>
        <v>Бумага для шлифовальных шкурок влагопрочная ОВ-120</v>
      </c>
      <c r="D464" s="18" t="str">
        <f>'[1]SmtRes'!O323</f>
        <v>1000 м2</v>
      </c>
      <c r="E464" s="17">
        <f>'[1]SmtRes'!Y323*'[1]Source'!I77</f>
        <v>0.0002079</v>
      </c>
      <c r="F464" s="17">
        <f>'[1]SmtRes'!Y323</f>
        <v>0.0011</v>
      </c>
      <c r="G464" s="17"/>
      <c r="H464" s="17"/>
      <c r="I464" s="17">
        <f>IF('[1]SmtRes'!AA323=0,"",ROUND('[1]SmtRes'!AA323,2))</f>
        <v>30807.93</v>
      </c>
      <c r="J464" s="17">
        <f>IF('[1]SmtRes'!AB323=0,"",ROUND('[1]SmtRes'!AB323,2))</f>
      </c>
      <c r="K464" s="17"/>
      <c r="L464" s="17"/>
      <c r="M464" s="17">
        <f>IF('[1]SmtRes'!AA323=0,"",ROUND('[1]SmtRes'!AA323*'[1]Source'!I77*'[1]SmtRes'!Y323,2))</f>
        <v>6.4</v>
      </c>
      <c r="N464" s="17">
        <f>IF('[1]SmtRes'!AB323=0,"",ROUND('[1]SmtRes'!AB323*'[1]Source'!I77*'[1]SmtRes'!Y323,2))</f>
      </c>
    </row>
    <row r="465" spans="1:14" ht="48">
      <c r="A465" s="17"/>
      <c r="B465" s="18" t="str">
        <f>'[1]SmtRes'!I324</f>
        <v>101-0628</v>
      </c>
      <c r="C465" s="18" t="str">
        <f>'[1]SmtRes'!K324</f>
        <v>Олифа комбинированная К-3</v>
      </c>
      <c r="D465" s="18" t="str">
        <f>'[1]SmtRes'!O324</f>
        <v>т</v>
      </c>
      <c r="E465" s="17">
        <f>'[1]SmtRes'!Y324*'[1]Source'!I77</f>
        <v>0.0008694</v>
      </c>
      <c r="F465" s="17">
        <f>'[1]SmtRes'!Y324</f>
        <v>0.0046</v>
      </c>
      <c r="G465" s="17"/>
      <c r="H465" s="17"/>
      <c r="I465" s="17">
        <f>IF('[1]SmtRes'!AA324=0,"",ROUND('[1]SmtRes'!AA324,2))</f>
        <v>22015.32</v>
      </c>
      <c r="J465" s="17">
        <f>IF('[1]SmtRes'!AB324=0,"",ROUND('[1]SmtRes'!AB324,2))</f>
      </c>
      <c r="K465" s="17"/>
      <c r="L465" s="17"/>
      <c r="M465" s="17">
        <f>IF('[1]SmtRes'!AA324=0,"",ROUND('[1]SmtRes'!AA324*'[1]Source'!I77*'[1]SmtRes'!Y324,2))</f>
        <v>19.14</v>
      </c>
      <c r="N465" s="17">
        <f>IF('[1]SmtRes'!AB324=0,"",ROUND('[1]SmtRes'!AB324*'[1]Source'!I77*'[1]SmtRes'!Y324,2))</f>
      </c>
    </row>
    <row r="466" spans="1:14" ht="168">
      <c r="A466" s="17"/>
      <c r="B466" s="18" t="str">
        <f>'[1]SmtRes'!I325</f>
        <v>101-0639</v>
      </c>
      <c r="C466" s="18" t="str">
        <f>'[1]SmtRes'!K325</f>
        <v>Пемза шлаковая(щебень пористый из металлургического шлака), марка 600, фракция от 5 до 10 мм</v>
      </c>
      <c r="D466" s="18" t="str">
        <f>'[1]SmtRes'!O325</f>
        <v>м3</v>
      </c>
      <c r="E466" s="17">
        <f>'[1]SmtRes'!Y325*'[1]Source'!I77</f>
        <v>0.00045359999999999997</v>
      </c>
      <c r="F466" s="17">
        <f>'[1]SmtRes'!Y325</f>
        <v>0.0024</v>
      </c>
      <c r="G466" s="17"/>
      <c r="H466" s="17"/>
      <c r="I466" s="17">
        <f>IF('[1]SmtRes'!AA325=0,"",ROUND('[1]SmtRes'!AA325,2))</f>
        <v>109.61</v>
      </c>
      <c r="J466" s="17">
        <f>IF('[1]SmtRes'!AB325=0,"",ROUND('[1]SmtRes'!AB325,2))</f>
      </c>
      <c r="K466" s="17"/>
      <c r="L466" s="17"/>
      <c r="M466" s="17">
        <f>IF('[1]SmtRes'!AA325=0,"",ROUND('[1]SmtRes'!AA325*'[1]Source'!I77*'[1]SmtRes'!Y325,2))</f>
        <v>0.05</v>
      </c>
      <c r="N466" s="17">
        <f>IF('[1]SmtRes'!AB325=0,"",ROUND('[1]SmtRes'!AB325*'[1]Source'!I77*'[1]SmtRes'!Y325,2))</f>
      </c>
    </row>
    <row r="467" spans="1:14" ht="36">
      <c r="A467" s="17"/>
      <c r="B467" s="18" t="str">
        <f>'[1]SmtRes'!I326</f>
        <v>101-1712</v>
      </c>
      <c r="C467" s="18" t="str">
        <f>'[1]SmtRes'!K326</f>
        <v>Шпатлевка клеевая</v>
      </c>
      <c r="D467" s="18" t="str">
        <f>'[1]SmtRes'!O326</f>
        <v>т</v>
      </c>
      <c r="E467" s="17">
        <f>'[1]SmtRes'!Y326*'[1]Source'!I77</f>
        <v>0.0071442</v>
      </c>
      <c r="F467" s="17">
        <f>'[1]SmtRes'!Y326</f>
        <v>0.0378</v>
      </c>
      <c r="G467" s="17"/>
      <c r="H467" s="17"/>
      <c r="I467" s="17">
        <f>IF('[1]SmtRes'!AA326=0,"",ROUND('[1]SmtRes'!AA326,2))</f>
        <v>11531.67</v>
      </c>
      <c r="J467" s="17">
        <f>IF('[1]SmtRes'!AB326=0,"",ROUND('[1]SmtRes'!AB326,2))</f>
      </c>
      <c r="K467" s="17"/>
      <c r="L467" s="17"/>
      <c r="M467" s="17">
        <f>IF('[1]SmtRes'!AA326=0,"",ROUND('[1]SmtRes'!AA326*'[1]Source'!I77*'[1]SmtRes'!Y326,2))</f>
        <v>82.38</v>
      </c>
      <c r="N467" s="17">
        <f>IF('[1]SmtRes'!AB326=0,"",ROUND('[1]SmtRes'!AB326*'[1]Source'!I77*'[1]SmtRes'!Y326,2))</f>
      </c>
    </row>
    <row r="468" spans="1:14" ht="12.75">
      <c r="A468" s="17"/>
      <c r="B468" s="18" t="str">
        <f>'[1]SmtRes'!I327</f>
        <v>101-1757</v>
      </c>
      <c r="C468" s="18" t="str">
        <f>'[1]SmtRes'!K327</f>
        <v>Ветошь</v>
      </c>
      <c r="D468" s="18" t="str">
        <f>'[1]SmtRes'!O327</f>
        <v>кг</v>
      </c>
      <c r="E468" s="17">
        <f>'[1]SmtRes'!Y327*'[1]Source'!I77</f>
        <v>0.03402</v>
      </c>
      <c r="F468" s="17">
        <f>'[1]SmtRes'!Y327</f>
        <v>0.18</v>
      </c>
      <c r="G468" s="17"/>
      <c r="H468" s="17"/>
      <c r="I468" s="17">
        <f>IF('[1]SmtRes'!AA327=0,"",ROUND('[1]SmtRes'!AA327,2))</f>
        <v>2</v>
      </c>
      <c r="J468" s="17">
        <f>IF('[1]SmtRes'!AB327=0,"",ROUND('[1]SmtRes'!AB327,2))</f>
      </c>
      <c r="K468" s="17"/>
      <c r="L468" s="17"/>
      <c r="M468" s="17">
        <f>IF('[1]SmtRes'!AA327=0,"",ROUND('[1]SmtRes'!AA327*'[1]Source'!I77*'[1]SmtRes'!Y327,2))</f>
        <v>0.07</v>
      </c>
      <c r="N468" s="17">
        <f>IF('[1]SmtRes'!AB327=0,"",ROUND('[1]SmtRes'!AB327*'[1]Source'!I77*'[1]SmtRes'!Y327,2))</f>
      </c>
    </row>
    <row r="469" spans="1:14" ht="120">
      <c r="A469" s="19"/>
      <c r="B469" s="20" t="str">
        <f>'[1]SmtRes'!I328</f>
        <v>101-9840</v>
      </c>
      <c r="C469" s="20" t="str">
        <f>'[1]SmtRes'!K328</f>
        <v>Краски масляные готовые к применению для внутренних работ</v>
      </c>
      <c r="D469" s="20" t="str">
        <f>'[1]SmtRes'!O328</f>
        <v>т</v>
      </c>
      <c r="E469" s="19">
        <f>'[1]SmtRes'!Y328*'[1]Source'!I77</f>
        <v>0.004176900000000001</v>
      </c>
      <c r="F469" s="19">
        <f>'[1]SmtRes'!Y328</f>
        <v>0.0221</v>
      </c>
      <c r="G469" s="19"/>
      <c r="H469" s="19"/>
      <c r="I469" s="19">
        <f>IF('[1]SmtRes'!AA328=0,"",ROUND('[1]SmtRes'!AA328,2))</f>
        <v>15119</v>
      </c>
      <c r="J469" s="19">
        <f>IF('[1]SmtRes'!AB328=0,"",ROUND('[1]SmtRes'!AB328,2))</f>
      </c>
      <c r="K469" s="19"/>
      <c r="L469" s="19"/>
      <c r="M469" s="19">
        <f>IF('[1]SmtRes'!AA328=0,"",ROUND('[1]SmtRes'!AA328*'[1]Source'!I77*'[1]SmtRes'!Y328,2))</f>
        <v>63.15</v>
      </c>
      <c r="N469" s="19">
        <f>IF('[1]SmtRes'!AB328=0,"",ROUND('[1]SmtRes'!AB328*'[1]Source'!I77*'[1]SmtRes'!Y328,2))</f>
      </c>
    </row>
    <row r="470" spans="1:14" ht="114.75">
      <c r="A470" s="8" t="str">
        <f>'[1]Source'!E79</f>
        <v>45</v>
      </c>
      <c r="B470" s="9" t="str">
        <f>'[1]Source'!F79</f>
        <v>15-04-025-3</v>
      </c>
      <c r="C470" s="9" t="str">
        <f>'[1]Source'!G79</f>
        <v>Улучшенная окраска масляными составами по дереву полов</v>
      </c>
      <c r="D470" s="9" t="str">
        <f>'[1]Source'!H79</f>
        <v>100 м2</v>
      </c>
      <c r="E470" s="10">
        <f>ROUND('[1]Source'!I79,10)</f>
        <v>0.18</v>
      </c>
      <c r="F470" s="10" t="str">
        <f>IF('[1]Source'!J79=0,"-",ROUND('[1]Source'!J79,10))</f>
        <v>-</v>
      </c>
      <c r="G470" s="10">
        <f>IF('[1]Source'!AH79=0,"-",ROUND('[1]Source'!AH79,2))</f>
        <v>51.37</v>
      </c>
      <c r="H470" s="10">
        <f>IF('[1]Source'!AI79=0,"-",ROUND('[1]Source'!AI79,2))</f>
        <v>0.13</v>
      </c>
      <c r="I470" s="10">
        <f>IF('[1]Source'!AC79=0,"",ROUND('[1]Source'!AC79,2))</f>
        <v>1332.07</v>
      </c>
      <c r="J470" s="10">
        <f>IF('[1]Source'!AD79=0,"-",ROUND('[1]Source'!AD79,2))</f>
        <v>6.95</v>
      </c>
      <c r="K470" s="10">
        <f>IF('[1]Source'!U79=0,"-",ROUND('[1]Source'!U79,2))</f>
        <v>9.25</v>
      </c>
      <c r="L470" s="10">
        <f>IF('[1]Source'!V79=0,"-",ROUND('[1]Source'!V79,2))</f>
        <v>0.02</v>
      </c>
      <c r="M470" s="10">
        <f>IF('[1]Source'!P79=0,"",ROUND('[1]Source'!P79,2))</f>
        <v>239.77</v>
      </c>
      <c r="N470" s="10">
        <f>IF('[1]Source'!Q79=0,"-",ROUND('[1]Source'!Q79,2))</f>
        <v>1.25</v>
      </c>
    </row>
    <row r="471" spans="1:14" ht="96">
      <c r="A471" s="11"/>
      <c r="B471" s="12" t="str">
        <f>'[1]SmtRes'!I329</f>
        <v>1-3.5-73</v>
      </c>
      <c r="C471" s="12" t="str">
        <f>'[1]SmtRes'!K329</f>
        <v>Затраты труда рабочих-строителей (средний разряд 3.5)</v>
      </c>
      <c r="D471" s="12" t="str">
        <f>'[1]SmtRes'!O329</f>
        <v>чел.ч</v>
      </c>
      <c r="E471" s="11">
        <f>'[1]SmtRes'!Y329*'[1]Source'!I79</f>
        <v>9.246599999999999</v>
      </c>
      <c r="F471" s="11">
        <f>'[1]SmtRes'!Y329</f>
        <v>51.37</v>
      </c>
      <c r="G471" s="11"/>
      <c r="H471" s="11"/>
      <c r="I471" s="11">
        <f>IF('[1]SmtRes'!AA329=0,"",ROUND('[1]SmtRes'!AA329,2))</f>
      </c>
      <c r="J471" s="11">
        <f>IF('[1]SmtRes'!AB329=0,"",ROUND('[1]SmtRes'!AB329,2))</f>
      </c>
      <c r="K471" s="11"/>
      <c r="L471" s="11"/>
      <c r="M471" s="11">
        <f>IF('[1]SmtRes'!AA329=0,"",ROUND('[1]SmtRes'!AA329*'[1]Source'!I79*'[1]SmtRes'!Y329,2))</f>
      </c>
      <c r="N471" s="11">
        <f>IF('[1]SmtRes'!AB329=0,"",ROUND('[1]SmtRes'!AB329*'[1]Source'!I79*'[1]SmtRes'!Y329,2))</f>
      </c>
    </row>
    <row r="472" spans="1:14" ht="48">
      <c r="A472" s="11"/>
      <c r="B472" s="12" t="str">
        <f>'[1]SmtRes'!I330</f>
        <v>2</v>
      </c>
      <c r="C472" s="12" t="str">
        <f>'[1]SmtRes'!K330</f>
        <v>Затраты труда машинистов</v>
      </c>
      <c r="D472" s="12" t="str">
        <f>'[1]SmtRes'!O330</f>
        <v>чел.час</v>
      </c>
      <c r="E472" s="11">
        <f>'[1]SmtRes'!Y330*'[1]Source'!I79</f>
        <v>0.0234</v>
      </c>
      <c r="F472" s="11">
        <f>'[1]SmtRes'!Y330</f>
        <v>0.13</v>
      </c>
      <c r="G472" s="11"/>
      <c r="H472" s="11"/>
      <c r="I472" s="11">
        <f>IF('[1]SmtRes'!AA330=0,"",ROUND('[1]SmtRes'!AA330,2))</f>
      </c>
      <c r="J472" s="11">
        <f>IF('[1]SmtRes'!AB330=0,"",ROUND('[1]SmtRes'!AB330,2))</f>
      </c>
      <c r="K472" s="11"/>
      <c r="L472" s="11"/>
      <c r="M472" s="11">
        <f>IF('[1]SmtRes'!AA330=0,"",ROUND('[1]SmtRes'!AA330*'[1]Source'!I79*'[1]SmtRes'!Y330,2))</f>
      </c>
      <c r="N472" s="11">
        <f>IF('[1]SmtRes'!AB330=0,"",ROUND('[1]SmtRes'!AB330*'[1]Source'!I79*'[1]SmtRes'!Y330,2))</f>
      </c>
    </row>
    <row r="473" spans="1:14" ht="12.75">
      <c r="A473" s="40" t="s">
        <v>28</v>
      </c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</row>
    <row r="474" spans="1:14" ht="84">
      <c r="A474" s="15"/>
      <c r="B474" s="16" t="str">
        <f>'[1]SmtRes'!I331</f>
        <v>031121</v>
      </c>
      <c r="C474" s="16" t="str">
        <f>'[1]SmtRes'!K331</f>
        <v>Подъемники мачтовые строительные 0.5 т</v>
      </c>
      <c r="D474" s="16" t="str">
        <f>'[1]SmtRes'!O331</f>
        <v>маш.-ч</v>
      </c>
      <c r="E474" s="15">
        <f>'[1]SmtRes'!Y331*'[1]Source'!I79</f>
        <v>0.0036</v>
      </c>
      <c r="F474" s="15">
        <f>'[1]SmtRes'!Y331</f>
        <v>0.02</v>
      </c>
      <c r="G474" s="15"/>
      <c r="H474" s="15"/>
      <c r="I474" s="15">
        <f>IF('[1]SmtRes'!AA331=0,"",ROUND('[1]SmtRes'!AA331,2))</f>
      </c>
      <c r="J474" s="15">
        <f>IF('[1]SmtRes'!AB331=0,"",ROUND('[1]SmtRes'!AB331,2))</f>
        <v>13.25</v>
      </c>
      <c r="K474" s="15"/>
      <c r="L474" s="15"/>
      <c r="M474" s="15">
        <f>IF('[1]SmtRes'!AA331=0,"",ROUND('[1]SmtRes'!AA331*'[1]Source'!I79*'[1]SmtRes'!Y331,2))</f>
      </c>
      <c r="N474" s="15">
        <f>IF('[1]SmtRes'!AB331=0,"",ROUND('[1]SmtRes'!AB331*'[1]Source'!I79*'[1]SmtRes'!Y331,2))</f>
        <v>0.05</v>
      </c>
    </row>
    <row r="475" spans="1:14" ht="96">
      <c r="A475" s="15"/>
      <c r="B475" s="16" t="str">
        <f>'[1]SmtRes'!I332</f>
        <v>400001</v>
      </c>
      <c r="C475" s="16" t="str">
        <f>'[1]SmtRes'!K332</f>
        <v>Автомобили бортовые грузоподъемностью до 5 т</v>
      </c>
      <c r="D475" s="16" t="str">
        <f>'[1]SmtRes'!O332</f>
        <v>маш.-ч</v>
      </c>
      <c r="E475" s="15">
        <f>'[1]SmtRes'!Y332*'[1]Source'!I79</f>
        <v>0.019799999999999998</v>
      </c>
      <c r="F475" s="15">
        <f>'[1]SmtRes'!Y332</f>
        <v>0.11</v>
      </c>
      <c r="G475" s="15"/>
      <c r="H475" s="15"/>
      <c r="I475" s="15">
        <f>IF('[1]SmtRes'!AA332=0,"",ROUND('[1]SmtRes'!AA332,2))</f>
      </c>
      <c r="J475" s="15">
        <f>IF('[1]SmtRes'!AB332=0,"",ROUND('[1]SmtRes'!AB332,2))</f>
        <v>60.77</v>
      </c>
      <c r="K475" s="15"/>
      <c r="L475" s="15"/>
      <c r="M475" s="15">
        <f>IF('[1]SmtRes'!AA332=0,"",ROUND('[1]SmtRes'!AA332*'[1]Source'!I79*'[1]SmtRes'!Y332,2))</f>
      </c>
      <c r="N475" s="15">
        <f>IF('[1]SmtRes'!AB332=0,"",ROUND('[1]SmtRes'!AB332*'[1]Source'!I79*'[1]SmtRes'!Y332,2))</f>
        <v>1.2</v>
      </c>
    </row>
    <row r="476" spans="1:14" ht="12.75">
      <c r="A476" s="40" t="s">
        <v>29</v>
      </c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</row>
    <row r="477" spans="1:14" ht="180">
      <c r="A477" s="17"/>
      <c r="B477" s="18" t="str">
        <f>'[1]SmtRes'!I333</f>
        <v>101-0435</v>
      </c>
      <c r="C477" s="18" t="str">
        <f>'[1]SmtRes'!K333</f>
        <v>Краски цветные, готовые к применению для внутренних работ МА-22  бежевая, голубая, светло-серая</v>
      </c>
      <c r="D477" s="18" t="str">
        <f>'[1]SmtRes'!O333</f>
        <v>т</v>
      </c>
      <c r="E477" s="17">
        <f>'[1]SmtRes'!Y333*'[1]Source'!I79</f>
        <v>0.0045</v>
      </c>
      <c r="F477" s="17">
        <f>'[1]SmtRes'!Y333</f>
        <v>0.025</v>
      </c>
      <c r="G477" s="17"/>
      <c r="H477" s="17"/>
      <c r="I477" s="17">
        <f>IF('[1]SmtRes'!AA333=0,"",ROUND('[1]SmtRes'!AA333,2))</f>
        <v>19373.21</v>
      </c>
      <c r="J477" s="17">
        <f>IF('[1]SmtRes'!AB333=0,"",ROUND('[1]SmtRes'!AB333,2))</f>
      </c>
      <c r="K477" s="17"/>
      <c r="L477" s="17"/>
      <c r="M477" s="17">
        <f>IF('[1]SmtRes'!AA333=0,"",ROUND('[1]SmtRes'!AA333*'[1]Source'!I79*'[1]SmtRes'!Y333,2))</f>
        <v>87.18</v>
      </c>
      <c r="N477" s="17">
        <f>IF('[1]SmtRes'!AB333=0,"",ROUND('[1]SmtRes'!AB333*'[1]Source'!I79*'[1]SmtRes'!Y333,2))</f>
      </c>
    </row>
    <row r="478" spans="1:14" ht="168">
      <c r="A478" s="17"/>
      <c r="B478" s="18" t="str">
        <f>'[1]SmtRes'!I334</f>
        <v>101-0639</v>
      </c>
      <c r="C478" s="18" t="str">
        <f>'[1]SmtRes'!K334</f>
        <v>Пемза шлаковая(щебень пористый из металлургического шлака), марка 600, фракция от 5 до 10 мм</v>
      </c>
      <c r="D478" s="18" t="str">
        <f>'[1]SmtRes'!O334</f>
        <v>м3</v>
      </c>
      <c r="E478" s="17">
        <f>'[1]SmtRes'!Y334*'[1]Source'!I79</f>
        <v>0.00043199999999999993</v>
      </c>
      <c r="F478" s="17">
        <f>'[1]SmtRes'!Y334</f>
        <v>0.0024</v>
      </c>
      <c r="G478" s="17"/>
      <c r="H478" s="17"/>
      <c r="I478" s="17">
        <f>IF('[1]SmtRes'!AA334=0,"",ROUND('[1]SmtRes'!AA334,2))</f>
        <v>109.61</v>
      </c>
      <c r="J478" s="17">
        <f>IF('[1]SmtRes'!AB334=0,"",ROUND('[1]SmtRes'!AB334,2))</f>
      </c>
      <c r="K478" s="17"/>
      <c r="L478" s="17"/>
      <c r="M478" s="17">
        <f>IF('[1]SmtRes'!AA334=0,"",ROUND('[1]SmtRes'!AA334*'[1]Source'!I79*'[1]SmtRes'!Y334,2))</f>
        <v>0.05</v>
      </c>
      <c r="N478" s="17">
        <f>IF('[1]SmtRes'!AB334=0,"",ROUND('[1]SmtRes'!AB334*'[1]Source'!I79*'[1]SmtRes'!Y334,2))</f>
      </c>
    </row>
    <row r="479" spans="1:14" ht="96">
      <c r="A479" s="17"/>
      <c r="B479" s="18" t="str">
        <f>'[1]SmtRes'!I335</f>
        <v>101-1596</v>
      </c>
      <c r="C479" s="18" t="str">
        <f>'[1]SmtRes'!K335</f>
        <v>Шкурка шлифовальная двухслойная с зернистостью 40/25</v>
      </c>
      <c r="D479" s="18" t="str">
        <f>'[1]SmtRes'!O335</f>
        <v>м2</v>
      </c>
      <c r="E479" s="17">
        <f>'[1]SmtRes'!Y335*'[1]Source'!I79</f>
        <v>0.0001512</v>
      </c>
      <c r="F479" s="17">
        <f>'[1]SmtRes'!Y335</f>
        <v>0.00084</v>
      </c>
      <c r="G479" s="17"/>
      <c r="H479" s="17"/>
      <c r="I479" s="17">
        <f>IF('[1]SmtRes'!AA335=0,"",ROUND('[1]SmtRes'!AA335,2))</f>
        <v>44.7</v>
      </c>
      <c r="J479" s="17">
        <f>IF('[1]SmtRes'!AB335=0,"",ROUND('[1]SmtRes'!AB335,2))</f>
      </c>
      <c r="K479" s="17"/>
      <c r="L479" s="17"/>
      <c r="M479" s="17">
        <f>IF('[1]SmtRes'!AA335=0,"",ROUND('[1]SmtRes'!AA335*'[1]Source'!I79*'[1]SmtRes'!Y335,2))</f>
        <v>0.01</v>
      </c>
      <c r="N479" s="17">
        <f>IF('[1]SmtRes'!AB335=0,"",ROUND('[1]SmtRes'!AB335*'[1]Source'!I79*'[1]SmtRes'!Y335,2))</f>
      </c>
    </row>
    <row r="480" spans="1:14" ht="48">
      <c r="A480" s="17"/>
      <c r="B480" s="18" t="str">
        <f>'[1]SmtRes'!I336</f>
        <v>101-1667</v>
      </c>
      <c r="C480" s="18" t="str">
        <f>'[1]SmtRes'!K336</f>
        <v>Шпатлевка масляно-клеевая</v>
      </c>
      <c r="D480" s="18" t="str">
        <f>'[1]SmtRes'!O336</f>
        <v>т</v>
      </c>
      <c r="E480" s="17">
        <f>'[1]SmtRes'!Y336*'[1]Source'!I79</f>
        <v>0.00972</v>
      </c>
      <c r="F480" s="17">
        <f>'[1]SmtRes'!Y336</f>
        <v>0.054</v>
      </c>
      <c r="G480" s="17"/>
      <c r="H480" s="17"/>
      <c r="I480" s="17">
        <f>IF('[1]SmtRes'!AA336=0,"",ROUND('[1]SmtRes'!AA336,2))</f>
        <v>12387.32</v>
      </c>
      <c r="J480" s="17">
        <f>IF('[1]SmtRes'!AB336=0,"",ROUND('[1]SmtRes'!AB336,2))</f>
      </c>
      <c r="K480" s="17"/>
      <c r="L480" s="17"/>
      <c r="M480" s="17">
        <f>IF('[1]SmtRes'!AA336=0,"",ROUND('[1]SmtRes'!AA336*'[1]Source'!I79*'[1]SmtRes'!Y336,2))</f>
        <v>120.4</v>
      </c>
      <c r="N480" s="17">
        <f>IF('[1]SmtRes'!AB336=0,"",ROUND('[1]SmtRes'!AB336*'[1]Source'!I79*'[1]SmtRes'!Y336,2))</f>
      </c>
    </row>
    <row r="481" spans="1:14" ht="12.75">
      <c r="A481" s="17"/>
      <c r="B481" s="18" t="str">
        <f>'[1]SmtRes'!I337</f>
        <v>101-1757</v>
      </c>
      <c r="C481" s="18" t="str">
        <f>'[1]SmtRes'!K337</f>
        <v>Ветошь</v>
      </c>
      <c r="D481" s="18" t="str">
        <f>'[1]SmtRes'!O337</f>
        <v>кг</v>
      </c>
      <c r="E481" s="17">
        <f>'[1]SmtRes'!Y337*'[1]Source'!I79</f>
        <v>0.055799999999999995</v>
      </c>
      <c r="F481" s="17">
        <f>'[1]SmtRes'!Y337</f>
        <v>0.31</v>
      </c>
      <c r="G481" s="17"/>
      <c r="H481" s="17"/>
      <c r="I481" s="17">
        <f>IF('[1]SmtRes'!AA337=0,"",ROUND('[1]SmtRes'!AA337,2))</f>
        <v>2</v>
      </c>
      <c r="J481" s="17">
        <f>IF('[1]SmtRes'!AB337=0,"",ROUND('[1]SmtRes'!AB337,2))</f>
      </c>
      <c r="K481" s="17"/>
      <c r="L481" s="17"/>
      <c r="M481" s="17">
        <f>IF('[1]SmtRes'!AA337=0,"",ROUND('[1]SmtRes'!AA337*'[1]Source'!I79*'[1]SmtRes'!Y337,2))</f>
        <v>0.11</v>
      </c>
      <c r="N481" s="17">
        <f>IF('[1]SmtRes'!AB337=0,"",ROUND('[1]SmtRes'!AB337*'[1]Source'!I79*'[1]SmtRes'!Y337,2))</f>
      </c>
    </row>
    <row r="482" spans="1:14" ht="144">
      <c r="A482" s="19"/>
      <c r="B482" s="20" t="str">
        <f>'[1]SmtRes'!I338</f>
        <v>101-1824</v>
      </c>
      <c r="C482" s="20" t="str">
        <f>'[1]SmtRes'!K338</f>
        <v>Олифа  для улучшенной окраски(10% натуральной, 90% комбинированной)</v>
      </c>
      <c r="D482" s="20" t="str">
        <f>'[1]SmtRes'!O338</f>
        <v>т</v>
      </c>
      <c r="E482" s="19">
        <f>'[1]SmtRes'!Y338*'[1]Source'!I79</f>
        <v>0.0020879999999999996</v>
      </c>
      <c r="F482" s="19">
        <f>'[1]SmtRes'!Y338</f>
        <v>0.0116</v>
      </c>
      <c r="G482" s="19"/>
      <c r="H482" s="19"/>
      <c r="I482" s="19">
        <f>IF('[1]SmtRes'!AA338=0,"",ROUND('[1]SmtRes'!AA338,2))</f>
        <v>15336.21</v>
      </c>
      <c r="J482" s="19">
        <f>IF('[1]SmtRes'!AB338=0,"",ROUND('[1]SmtRes'!AB338,2))</f>
      </c>
      <c r="K482" s="19"/>
      <c r="L482" s="19"/>
      <c r="M482" s="19">
        <f>IF('[1]SmtRes'!AA338=0,"",ROUND('[1]SmtRes'!AA338*'[1]Source'!I79*'[1]SmtRes'!Y338,2))</f>
        <v>32.02</v>
      </c>
      <c r="N482" s="19">
        <f>IF('[1]SmtRes'!AB338=0,"",ROUND('[1]SmtRes'!AB338*'[1]Source'!I79*'[1]SmtRes'!Y338,2))</f>
      </c>
    </row>
    <row r="483" spans="1:14" ht="153">
      <c r="A483" s="8" t="str">
        <f>'[1]Source'!E80</f>
        <v>46</v>
      </c>
      <c r="B483" s="9" t="str">
        <f>'[1]Source'!F80</f>
        <v>15-04-025-4</v>
      </c>
      <c r="C483" s="9" t="str">
        <f>'[1]Source'!G80</f>
        <v>Улучшенная окраска масляными составами по дереву заполнений проемов дверных</v>
      </c>
      <c r="D483" s="9" t="str">
        <f>'[1]Source'!H80</f>
        <v>100 м2</v>
      </c>
      <c r="E483" s="10">
        <f>ROUND('[1]Source'!I80,10)</f>
        <v>0.057</v>
      </c>
      <c r="F483" s="10" t="str">
        <f>IF('[1]Source'!J80=0,"-",ROUND('[1]Source'!J80,10))</f>
        <v>-</v>
      </c>
      <c r="G483" s="10">
        <f>IF('[1]Source'!AH80=0,"-",ROUND('[1]Source'!AH80,2))</f>
        <v>92.73</v>
      </c>
      <c r="H483" s="10">
        <f>IF('[1]Source'!AI80=0,"-",ROUND('[1]Source'!AI80,2))</f>
        <v>0.1</v>
      </c>
      <c r="I483" s="10">
        <f>IF('[1]Source'!AC80=0,"",ROUND('[1]Source'!AC80,2))</f>
        <v>1026.43</v>
      </c>
      <c r="J483" s="10">
        <f>IF('[1]Source'!AD80=0,"-",ROUND('[1]Source'!AD80,2))</f>
        <v>5.6</v>
      </c>
      <c r="K483" s="10">
        <f>IF('[1]Source'!U80=0,"-",ROUND('[1]Source'!U80,2))</f>
        <v>5.29</v>
      </c>
      <c r="L483" s="10">
        <f>IF('[1]Source'!V80=0,"-",ROUND('[1]Source'!V80,2))</f>
        <v>0.01</v>
      </c>
      <c r="M483" s="10">
        <f>IF('[1]Source'!P80=0,"",ROUND('[1]Source'!P80,2))</f>
        <v>58.51</v>
      </c>
      <c r="N483" s="10">
        <f>IF('[1]Source'!Q80=0,"-",ROUND('[1]Source'!Q80,2))</f>
        <v>0.32</v>
      </c>
    </row>
    <row r="484" spans="1:14" ht="96">
      <c r="A484" s="11"/>
      <c r="B484" s="12" t="str">
        <f>'[1]SmtRes'!I339</f>
        <v>1-3.5-73</v>
      </c>
      <c r="C484" s="12" t="str">
        <f>'[1]SmtRes'!K339</f>
        <v>Затраты труда рабочих-строителей (средний разряд 3.5)</v>
      </c>
      <c r="D484" s="12" t="str">
        <f>'[1]SmtRes'!O339</f>
        <v>чел.ч</v>
      </c>
      <c r="E484" s="11">
        <f>'[1]SmtRes'!Y339*'[1]Source'!I80</f>
        <v>5.28561</v>
      </c>
      <c r="F484" s="11">
        <f>'[1]SmtRes'!Y339</f>
        <v>92.73</v>
      </c>
      <c r="G484" s="11"/>
      <c r="H484" s="11"/>
      <c r="I484" s="11">
        <f>IF('[1]SmtRes'!AA339=0,"",ROUND('[1]SmtRes'!AA339,2))</f>
      </c>
      <c r="J484" s="11">
        <f>IF('[1]SmtRes'!AB339=0,"",ROUND('[1]SmtRes'!AB339,2))</f>
      </c>
      <c r="K484" s="11"/>
      <c r="L484" s="11"/>
      <c r="M484" s="11">
        <f>IF('[1]SmtRes'!AA339=0,"",ROUND('[1]SmtRes'!AA339*'[1]Source'!I80*'[1]SmtRes'!Y339,2))</f>
      </c>
      <c r="N484" s="11">
        <f>IF('[1]SmtRes'!AB339=0,"",ROUND('[1]SmtRes'!AB339*'[1]Source'!I80*'[1]SmtRes'!Y339,2))</f>
      </c>
    </row>
    <row r="485" spans="1:14" ht="48">
      <c r="A485" s="11"/>
      <c r="B485" s="12" t="str">
        <f>'[1]SmtRes'!I340</f>
        <v>2</v>
      </c>
      <c r="C485" s="12" t="str">
        <f>'[1]SmtRes'!K340</f>
        <v>Затраты труда машинистов</v>
      </c>
      <c r="D485" s="12" t="str">
        <f>'[1]SmtRes'!O340</f>
        <v>чел.час</v>
      </c>
      <c r="E485" s="11">
        <f>'[1]SmtRes'!Y340*'[1]Source'!I80</f>
        <v>0.0057</v>
      </c>
      <c r="F485" s="11">
        <f>'[1]SmtRes'!Y340</f>
        <v>0.1</v>
      </c>
      <c r="G485" s="11"/>
      <c r="H485" s="11"/>
      <c r="I485" s="11">
        <f>IF('[1]SmtRes'!AA340=0,"",ROUND('[1]SmtRes'!AA340,2))</f>
      </c>
      <c r="J485" s="11">
        <f>IF('[1]SmtRes'!AB340=0,"",ROUND('[1]SmtRes'!AB340,2))</f>
      </c>
      <c r="K485" s="11"/>
      <c r="L485" s="11"/>
      <c r="M485" s="11">
        <f>IF('[1]SmtRes'!AA340=0,"",ROUND('[1]SmtRes'!AA340*'[1]Source'!I80*'[1]SmtRes'!Y340,2))</f>
      </c>
      <c r="N485" s="11">
        <f>IF('[1]SmtRes'!AB340=0,"",ROUND('[1]SmtRes'!AB340*'[1]Source'!I80*'[1]SmtRes'!Y340,2))</f>
      </c>
    </row>
    <row r="486" spans="1:14" ht="12.75">
      <c r="A486" s="40" t="s">
        <v>28</v>
      </c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</row>
    <row r="487" spans="1:14" ht="84">
      <c r="A487" s="15"/>
      <c r="B487" s="16" t="str">
        <f>'[1]SmtRes'!I341</f>
        <v>031121</v>
      </c>
      <c r="C487" s="16" t="str">
        <f>'[1]SmtRes'!K341</f>
        <v>Подъемники мачтовые строительные 0.5 т</v>
      </c>
      <c r="D487" s="16" t="str">
        <f>'[1]SmtRes'!O341</f>
        <v>маш.-ч</v>
      </c>
      <c r="E487" s="15">
        <f>'[1]SmtRes'!Y341*'[1]Source'!I80</f>
        <v>0.0005700000000000001</v>
      </c>
      <c r="F487" s="15">
        <f>'[1]SmtRes'!Y341</f>
        <v>0.01</v>
      </c>
      <c r="G487" s="15"/>
      <c r="H487" s="15"/>
      <c r="I487" s="15">
        <f>IF('[1]SmtRes'!AA341=0,"",ROUND('[1]SmtRes'!AA341,2))</f>
      </c>
      <c r="J487" s="15">
        <f>IF('[1]SmtRes'!AB341=0,"",ROUND('[1]SmtRes'!AB341,2))</f>
        <v>13.25</v>
      </c>
      <c r="K487" s="15"/>
      <c r="L487" s="15"/>
      <c r="M487" s="15">
        <f>IF('[1]SmtRes'!AA341=0,"",ROUND('[1]SmtRes'!AA341*'[1]Source'!I80*'[1]SmtRes'!Y341,2))</f>
      </c>
      <c r="N487" s="15">
        <f>IF('[1]SmtRes'!AB341=0,"",ROUND('[1]SmtRes'!AB341*'[1]Source'!I80*'[1]SmtRes'!Y341,2))</f>
        <v>0.01</v>
      </c>
    </row>
    <row r="488" spans="1:14" ht="96">
      <c r="A488" s="15"/>
      <c r="B488" s="16" t="str">
        <f>'[1]SmtRes'!I342</f>
        <v>400001</v>
      </c>
      <c r="C488" s="16" t="str">
        <f>'[1]SmtRes'!K342</f>
        <v>Автомобили бортовые грузоподъемностью до 5 т</v>
      </c>
      <c r="D488" s="16" t="str">
        <f>'[1]SmtRes'!O342</f>
        <v>маш.-ч</v>
      </c>
      <c r="E488" s="15">
        <f>'[1]SmtRes'!Y342*'[1]Source'!I80</f>
        <v>0.00513</v>
      </c>
      <c r="F488" s="15">
        <f>'[1]SmtRes'!Y342</f>
        <v>0.09</v>
      </c>
      <c r="G488" s="15"/>
      <c r="H488" s="15"/>
      <c r="I488" s="15">
        <f>IF('[1]SmtRes'!AA342=0,"",ROUND('[1]SmtRes'!AA342,2))</f>
      </c>
      <c r="J488" s="15">
        <f>IF('[1]SmtRes'!AB342=0,"",ROUND('[1]SmtRes'!AB342,2))</f>
        <v>60.77</v>
      </c>
      <c r="K488" s="15"/>
      <c r="L488" s="15"/>
      <c r="M488" s="15">
        <f>IF('[1]SmtRes'!AA342=0,"",ROUND('[1]SmtRes'!AA342*'[1]Source'!I80*'[1]SmtRes'!Y342,2))</f>
      </c>
      <c r="N488" s="15">
        <f>IF('[1]SmtRes'!AB342=0,"",ROUND('[1]SmtRes'!AB342*'[1]Source'!I80*'[1]SmtRes'!Y342,2))</f>
        <v>0.31</v>
      </c>
    </row>
    <row r="489" spans="1:14" ht="12.75">
      <c r="A489" s="40" t="s">
        <v>29</v>
      </c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</row>
    <row r="490" spans="1:14" ht="180">
      <c r="A490" s="17"/>
      <c r="B490" s="18" t="str">
        <f>'[1]SmtRes'!I343</f>
        <v>101-0435</v>
      </c>
      <c r="C490" s="18" t="str">
        <f>'[1]SmtRes'!K343</f>
        <v>Краски цветные, готовые к применению для внутренних работ МА-22  бежевая, голубая, светло-серая</v>
      </c>
      <c r="D490" s="18" t="str">
        <f>'[1]SmtRes'!O343</f>
        <v>т</v>
      </c>
      <c r="E490" s="17">
        <f>'[1]SmtRes'!Y343*'[1]Source'!I80</f>
        <v>0.0014101800000000002</v>
      </c>
      <c r="F490" s="17">
        <f>'[1]SmtRes'!Y343</f>
        <v>0.02474</v>
      </c>
      <c r="G490" s="17"/>
      <c r="H490" s="17"/>
      <c r="I490" s="17">
        <f>IF('[1]SmtRes'!AA343=0,"",ROUND('[1]SmtRes'!AA343,2))</f>
        <v>19373.21</v>
      </c>
      <c r="J490" s="17">
        <f>IF('[1]SmtRes'!AB343=0,"",ROUND('[1]SmtRes'!AB343,2))</f>
      </c>
      <c r="K490" s="17"/>
      <c r="L490" s="17"/>
      <c r="M490" s="17">
        <f>IF('[1]SmtRes'!AA343=0,"",ROUND('[1]SmtRes'!AA343*'[1]Source'!I80*'[1]SmtRes'!Y343,2))</f>
        <v>27.32</v>
      </c>
      <c r="N490" s="17">
        <f>IF('[1]SmtRes'!AB343=0,"",ROUND('[1]SmtRes'!AB343*'[1]Source'!I80*'[1]SmtRes'!Y343,2))</f>
      </c>
    </row>
    <row r="491" spans="1:14" ht="168">
      <c r="A491" s="17"/>
      <c r="B491" s="18" t="str">
        <f>'[1]SmtRes'!I344</f>
        <v>101-0639</v>
      </c>
      <c r="C491" s="18" t="str">
        <f>'[1]SmtRes'!K344</f>
        <v>Пемза шлаковая(щебень пористый из металлургического шлака), марка 600, фракция от 5 до 10 мм</v>
      </c>
      <c r="D491" s="18" t="str">
        <f>'[1]SmtRes'!O344</f>
        <v>м3</v>
      </c>
      <c r="E491" s="17">
        <f>'[1]SmtRes'!Y344*'[1]Source'!I80</f>
        <v>0.0001368</v>
      </c>
      <c r="F491" s="17">
        <f>'[1]SmtRes'!Y344</f>
        <v>0.0024</v>
      </c>
      <c r="G491" s="17"/>
      <c r="H491" s="17"/>
      <c r="I491" s="17">
        <f>IF('[1]SmtRes'!AA344=0,"",ROUND('[1]SmtRes'!AA344,2))</f>
        <v>109.61</v>
      </c>
      <c r="J491" s="17">
        <f>IF('[1]SmtRes'!AB344=0,"",ROUND('[1]SmtRes'!AB344,2))</f>
      </c>
      <c r="K491" s="17"/>
      <c r="L491" s="17"/>
      <c r="M491" s="17">
        <f>IF('[1]SmtRes'!AA344=0,"",ROUND('[1]SmtRes'!AA344*'[1]Source'!I80*'[1]SmtRes'!Y344,2))</f>
        <v>0.01</v>
      </c>
      <c r="N491" s="17">
        <f>IF('[1]SmtRes'!AB344=0,"",ROUND('[1]SmtRes'!AB344*'[1]Source'!I80*'[1]SmtRes'!Y344,2))</f>
      </c>
    </row>
    <row r="492" spans="1:14" ht="96">
      <c r="A492" s="17"/>
      <c r="B492" s="18" t="str">
        <f>'[1]SmtRes'!I345</f>
        <v>101-1596</v>
      </c>
      <c r="C492" s="18" t="str">
        <f>'[1]SmtRes'!K345</f>
        <v>Шкурка шлифовальная двухслойная с зернистостью 40/25</v>
      </c>
      <c r="D492" s="18" t="str">
        <f>'[1]SmtRes'!O345</f>
        <v>м2</v>
      </c>
      <c r="E492" s="17">
        <f>'[1]SmtRes'!Y345*'[1]Source'!I80</f>
        <v>4.788E-05</v>
      </c>
      <c r="F492" s="17">
        <f>'[1]SmtRes'!Y345</f>
        <v>0.00084</v>
      </c>
      <c r="G492" s="17"/>
      <c r="H492" s="17"/>
      <c r="I492" s="17">
        <f>IF('[1]SmtRes'!AA345=0,"",ROUND('[1]SmtRes'!AA345,2))</f>
        <v>44.7</v>
      </c>
      <c r="J492" s="17">
        <f>IF('[1]SmtRes'!AB345=0,"",ROUND('[1]SmtRes'!AB345,2))</f>
      </c>
      <c r="K492" s="17"/>
      <c r="L492" s="17"/>
      <c r="M492" s="17">
        <f>IF('[1]SmtRes'!AA345=0,"",ROUND('[1]SmtRes'!AA345*'[1]Source'!I80*'[1]SmtRes'!Y345,2))</f>
        <v>0</v>
      </c>
      <c r="N492" s="17">
        <f>IF('[1]SmtRes'!AB345=0,"",ROUND('[1]SmtRes'!AB345*'[1]Source'!I80*'[1]SmtRes'!Y345,2))</f>
      </c>
    </row>
    <row r="493" spans="1:14" ht="48">
      <c r="A493" s="17"/>
      <c r="B493" s="18" t="str">
        <f>'[1]SmtRes'!I346</f>
        <v>101-1667</v>
      </c>
      <c r="C493" s="18" t="str">
        <f>'[1]SmtRes'!K346</f>
        <v>Шпатлевка масляно-клеевая</v>
      </c>
      <c r="D493" s="18" t="str">
        <f>'[1]SmtRes'!O346</f>
        <v>т</v>
      </c>
      <c r="E493" s="17">
        <f>'[1]SmtRes'!Y346*'[1]Source'!I80</f>
        <v>0.002337</v>
      </c>
      <c r="F493" s="17">
        <f>'[1]SmtRes'!Y346</f>
        <v>0.041</v>
      </c>
      <c r="G493" s="17"/>
      <c r="H493" s="17"/>
      <c r="I493" s="17">
        <f>IF('[1]SmtRes'!AA346=0,"",ROUND('[1]SmtRes'!AA346,2))</f>
        <v>12387.32</v>
      </c>
      <c r="J493" s="17">
        <f>IF('[1]SmtRes'!AB346=0,"",ROUND('[1]SmtRes'!AB346,2))</f>
      </c>
      <c r="K493" s="17"/>
      <c r="L493" s="17"/>
      <c r="M493" s="17">
        <f>IF('[1]SmtRes'!AA346=0,"",ROUND('[1]SmtRes'!AA346*'[1]Source'!I80*'[1]SmtRes'!Y346,2))</f>
        <v>28.95</v>
      </c>
      <c r="N493" s="17">
        <f>IF('[1]SmtRes'!AB346=0,"",ROUND('[1]SmtRes'!AB346*'[1]Source'!I80*'[1]SmtRes'!Y346,2))</f>
      </c>
    </row>
    <row r="494" spans="1:14" ht="12.75">
      <c r="A494" s="17"/>
      <c r="B494" s="18" t="str">
        <f>'[1]SmtRes'!I347</f>
        <v>101-1757</v>
      </c>
      <c r="C494" s="18" t="str">
        <f>'[1]SmtRes'!K347</f>
        <v>Ветошь</v>
      </c>
      <c r="D494" s="18" t="str">
        <f>'[1]SmtRes'!O347</f>
        <v>кг</v>
      </c>
      <c r="E494" s="17">
        <f>'[1]SmtRes'!Y347*'[1]Source'!I80</f>
        <v>0.01767</v>
      </c>
      <c r="F494" s="17">
        <f>'[1]SmtRes'!Y347</f>
        <v>0.31</v>
      </c>
      <c r="G494" s="17"/>
      <c r="H494" s="17"/>
      <c r="I494" s="17">
        <f>IF('[1]SmtRes'!AA347=0,"",ROUND('[1]SmtRes'!AA347,2))</f>
        <v>2</v>
      </c>
      <c r="J494" s="17">
        <f>IF('[1]SmtRes'!AB347=0,"",ROUND('[1]SmtRes'!AB347,2))</f>
      </c>
      <c r="K494" s="17"/>
      <c r="L494" s="17"/>
      <c r="M494" s="17">
        <f>IF('[1]SmtRes'!AA347=0,"",ROUND('[1]SmtRes'!AA347*'[1]Source'!I80*'[1]SmtRes'!Y347,2))</f>
        <v>0.04</v>
      </c>
      <c r="N494" s="17">
        <f>IF('[1]SmtRes'!AB347=0,"",ROUND('[1]SmtRes'!AB347*'[1]Source'!I80*'[1]SmtRes'!Y347,2))</f>
      </c>
    </row>
    <row r="495" spans="1:14" ht="144">
      <c r="A495" s="19"/>
      <c r="B495" s="20" t="str">
        <f>'[1]SmtRes'!I348</f>
        <v>101-1824</v>
      </c>
      <c r="C495" s="20" t="str">
        <f>'[1]SmtRes'!K348</f>
        <v>Олифа  для улучшенной окраски(10% натуральной, 90% комбинированной)</v>
      </c>
      <c r="D495" s="20" t="str">
        <f>'[1]SmtRes'!O348</f>
        <v>т</v>
      </c>
      <c r="E495" s="19">
        <f>'[1]SmtRes'!Y348*'[1]Source'!I80</f>
        <v>0.00014250000000000002</v>
      </c>
      <c r="F495" s="19">
        <f>'[1]SmtRes'!Y348</f>
        <v>0.0025</v>
      </c>
      <c r="G495" s="19"/>
      <c r="H495" s="19"/>
      <c r="I495" s="19">
        <f>IF('[1]SmtRes'!AA348=0,"",ROUND('[1]SmtRes'!AA348,2))</f>
        <v>15336.21</v>
      </c>
      <c r="J495" s="19">
        <f>IF('[1]SmtRes'!AB348=0,"",ROUND('[1]SmtRes'!AB348,2))</f>
      </c>
      <c r="K495" s="19"/>
      <c r="L495" s="19"/>
      <c r="M495" s="19">
        <f>IF('[1]SmtRes'!AA348=0,"",ROUND('[1]SmtRes'!AA348*'[1]Source'!I80*'[1]SmtRes'!Y348,2))</f>
        <v>2.19</v>
      </c>
      <c r="N495" s="19">
        <f>IF('[1]SmtRes'!AB348=0,"",ROUND('[1]SmtRes'!AB348*'[1]Source'!I80*'[1]SmtRes'!Y348,2))</f>
      </c>
    </row>
    <row r="496" spans="1:14" ht="12.75">
      <c r="A496" s="2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5"/>
    </row>
    <row r="497" spans="1:14" ht="15">
      <c r="A497" s="26"/>
      <c r="B497" s="27" t="s">
        <v>30</v>
      </c>
      <c r="C497" s="28"/>
      <c r="D497" s="28"/>
      <c r="E497" s="28"/>
      <c r="F497" s="28"/>
      <c r="G497" s="28"/>
      <c r="H497" s="28"/>
      <c r="I497" s="28"/>
      <c r="J497" s="28"/>
      <c r="K497" s="28">
        <f>IF('[1]Source'!U82=0,"-",ROUND('[1]Source'!U82,2))</f>
        <v>2373.88</v>
      </c>
      <c r="L497" s="28">
        <f>IF('[1]Source'!V82=0,"-",ROUND('[1]Source'!V82,2))</f>
        <v>30.07</v>
      </c>
      <c r="M497" s="28">
        <f>IF('[1]Source'!P82=0,"-",ROUND('[1]Source'!P82,2))</f>
        <v>111832.85</v>
      </c>
      <c r="N497" s="29">
        <f>IF('[1]Source'!Q82=0,"-",ROUND('[1]Source'!Q82,2))</f>
        <v>1539.38</v>
      </c>
    </row>
    <row r="498" spans="1:14" ht="14.25">
      <c r="A498" s="30"/>
      <c r="B498" s="3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2"/>
    </row>
    <row r="499" spans="1:14" ht="12.75">
      <c r="A499" s="33"/>
      <c r="B499" s="2" t="str">
        <f>'[1]Source'!H95</f>
        <v>Итого прямые затраты</v>
      </c>
      <c r="C499" s="2"/>
      <c r="D499" s="2"/>
      <c r="E499" s="2"/>
      <c r="F499" s="34">
        <f>ROUND('[1]Source'!F95,0)</f>
        <v>133904</v>
      </c>
      <c r="G499" s="2"/>
      <c r="H499" s="2"/>
      <c r="I499" s="2"/>
      <c r="J499" s="2"/>
      <c r="K499" s="2"/>
      <c r="L499" s="2"/>
      <c r="M499" s="2"/>
      <c r="N499" s="32"/>
    </row>
    <row r="500" spans="1:14" ht="12.75">
      <c r="A500" s="33"/>
      <c r="B500" s="2" t="str">
        <f>'[1]Source'!H96</f>
        <v>Накладные расходы</v>
      </c>
      <c r="C500" s="2"/>
      <c r="D500" s="2"/>
      <c r="E500" s="2"/>
      <c r="F500" s="34">
        <v>15456</v>
      </c>
      <c r="G500" s="2"/>
      <c r="H500" s="2"/>
      <c r="I500" s="2"/>
      <c r="J500" s="2"/>
      <c r="K500" s="2"/>
      <c r="L500" s="2"/>
      <c r="M500" s="2"/>
      <c r="N500" s="32"/>
    </row>
    <row r="501" spans="1:14" ht="12.75">
      <c r="A501" s="33"/>
      <c r="B501" s="2" t="str">
        <f>'[1]Source'!H97</f>
        <v>Сметная прибыль</v>
      </c>
      <c r="C501" s="2"/>
      <c r="D501" s="2"/>
      <c r="E501" s="2"/>
      <c r="F501" s="34">
        <v>9756</v>
      </c>
      <c r="G501" s="2"/>
      <c r="H501" s="2"/>
      <c r="I501" s="2"/>
      <c r="J501" s="2"/>
      <c r="K501" s="2"/>
      <c r="L501" s="2"/>
      <c r="M501" s="2"/>
      <c r="N501" s="32"/>
    </row>
    <row r="502" spans="1:14" ht="12.75">
      <c r="A502" s="33"/>
      <c r="B502" s="2" t="str">
        <f>'[1]Source'!H98</f>
        <v>Итого</v>
      </c>
      <c r="C502" s="2"/>
      <c r="D502" s="2"/>
      <c r="E502" s="2"/>
      <c r="F502" s="34">
        <f>+F499+F500+F501</f>
        <v>159116</v>
      </c>
      <c r="G502" s="2"/>
      <c r="H502" s="2"/>
      <c r="I502" s="2"/>
      <c r="J502" s="2"/>
      <c r="K502" s="2"/>
      <c r="L502" s="2"/>
      <c r="M502" s="2"/>
      <c r="N502" s="32"/>
    </row>
    <row r="503" spans="1:14" ht="12.75">
      <c r="A503" s="33"/>
      <c r="B503" s="2" t="s">
        <v>31</v>
      </c>
      <c r="C503" s="2"/>
      <c r="D503" s="2"/>
      <c r="E503" s="2"/>
      <c r="F503" s="34">
        <f>+F502*3.43</f>
        <v>545767.88</v>
      </c>
      <c r="G503" s="2"/>
      <c r="H503" s="2"/>
      <c r="I503" s="2"/>
      <c r="J503" s="2"/>
      <c r="K503" s="2"/>
      <c r="L503" s="2"/>
      <c r="M503" s="2"/>
      <c r="N503" s="32"/>
    </row>
    <row r="504" spans="1:14" ht="12.75">
      <c r="A504" s="33"/>
      <c r="B504" s="2" t="s">
        <v>32</v>
      </c>
      <c r="C504" s="2"/>
      <c r="D504" s="2"/>
      <c r="E504" s="2"/>
      <c r="F504" s="34">
        <f>+F503*0.01</f>
        <v>5457.678800000001</v>
      </c>
      <c r="G504" s="2"/>
      <c r="H504" s="2"/>
      <c r="I504" s="2"/>
      <c r="J504" s="2"/>
      <c r="K504" s="2"/>
      <c r="L504" s="2"/>
      <c r="M504" s="2"/>
      <c r="N504" s="32"/>
    </row>
    <row r="505" spans="1:14" ht="12.75">
      <c r="A505" s="33"/>
      <c r="B505" s="2" t="s">
        <v>33</v>
      </c>
      <c r="C505" s="2"/>
      <c r="D505" s="2"/>
      <c r="E505" s="2"/>
      <c r="F505" s="34">
        <f>+F503+F504</f>
        <v>551225.5588</v>
      </c>
      <c r="G505" s="2"/>
      <c r="H505" s="2"/>
      <c r="I505" s="2"/>
      <c r="J505" s="2"/>
      <c r="K505" s="2"/>
      <c r="L505" s="2"/>
      <c r="M505" s="2"/>
      <c r="N505" s="32"/>
    </row>
    <row r="506" spans="1:14" ht="12.75">
      <c r="A506" s="33"/>
      <c r="B506" s="2" t="s">
        <v>34</v>
      </c>
      <c r="C506" s="2"/>
      <c r="D506" s="2"/>
      <c r="E506" s="2"/>
      <c r="F506" s="34">
        <f>+F505*0.18</f>
        <v>99220.600584</v>
      </c>
      <c r="G506" s="2"/>
      <c r="H506" s="2"/>
      <c r="I506" s="2"/>
      <c r="J506" s="2"/>
      <c r="K506" s="2"/>
      <c r="L506" s="2"/>
      <c r="M506" s="2"/>
      <c r="N506" s="32"/>
    </row>
    <row r="507" spans="1:14" ht="12.75">
      <c r="A507" s="33"/>
      <c r="B507" s="35" t="s">
        <v>35</v>
      </c>
      <c r="C507" s="35"/>
      <c r="D507" s="35"/>
      <c r="E507" s="35"/>
      <c r="F507" s="36">
        <f>+F505+F506</f>
        <v>650446.159384</v>
      </c>
      <c r="G507" s="35"/>
      <c r="H507" s="35"/>
      <c r="I507" s="35"/>
      <c r="J507" s="2"/>
      <c r="K507" s="2"/>
      <c r="L507" s="2"/>
      <c r="M507" s="2"/>
      <c r="N507" s="32"/>
    </row>
    <row r="508" spans="1:14" ht="12.75">
      <c r="A508" s="3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2"/>
    </row>
    <row r="509" spans="1:14" ht="12.75">
      <c r="A509" s="33"/>
      <c r="B509" s="3" t="s">
        <v>36</v>
      </c>
      <c r="C509" s="37"/>
      <c r="D509" s="2">
        <f>IF('[1]Source'!R20&lt;&gt;"",'[1]Source'!R20,'[1]Source'!R12)</f>
      </c>
      <c r="E509" s="2"/>
      <c r="F509" s="2"/>
      <c r="G509" s="2"/>
      <c r="H509" s="2"/>
      <c r="I509" s="2"/>
      <c r="J509" s="2"/>
      <c r="K509" s="2"/>
      <c r="L509" s="2"/>
      <c r="M509" s="2"/>
      <c r="N509" s="32"/>
    </row>
    <row r="510" spans="1:14" ht="12.75">
      <c r="A510" s="3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2"/>
    </row>
    <row r="511" spans="1:14" ht="12.75">
      <c r="A511" s="33"/>
      <c r="B511" s="3" t="s">
        <v>37</v>
      </c>
      <c r="C511" s="37"/>
      <c r="D511" s="2">
        <f>IF('[1]Source'!S20&lt;&gt;"",'[1]Source'!S20,'[1]Source'!S12)</f>
      </c>
      <c r="E511" s="2"/>
      <c r="F511" s="2"/>
      <c r="G511" s="2"/>
      <c r="H511" s="2"/>
      <c r="I511" s="2"/>
      <c r="J511" s="2"/>
      <c r="K511" s="2"/>
      <c r="L511" s="2"/>
      <c r="M511" s="2"/>
      <c r="N511" s="32"/>
    </row>
    <row r="512" spans="1:14" ht="12.75">
      <c r="A512" s="3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2"/>
    </row>
    <row r="513" spans="1:14" ht="12.75">
      <c r="A513" s="38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9"/>
    </row>
  </sheetData>
  <mergeCells count="87">
    <mergeCell ref="A11:E11"/>
    <mergeCell ref="J11:N11"/>
    <mergeCell ref="A12:E12"/>
    <mergeCell ref="J12:N12"/>
    <mergeCell ref="A17:N17"/>
    <mergeCell ref="A18:N18"/>
    <mergeCell ref="A19:N19"/>
    <mergeCell ref="A21:N21"/>
    <mergeCell ref="A27:A28"/>
    <mergeCell ref="B27:B28"/>
    <mergeCell ref="C27:C28"/>
    <mergeCell ref="D27:D28"/>
    <mergeCell ref="E27:E28"/>
    <mergeCell ref="F27:F28"/>
    <mergeCell ref="G27:J27"/>
    <mergeCell ref="K27:N27"/>
    <mergeCell ref="A34:N34"/>
    <mergeCell ref="A39:N39"/>
    <mergeCell ref="A41:N41"/>
    <mergeCell ref="A48:N48"/>
    <mergeCell ref="A52:N52"/>
    <mergeCell ref="A56:N56"/>
    <mergeCell ref="A61:N61"/>
    <mergeCell ref="A66:N66"/>
    <mergeCell ref="A71:N71"/>
    <mergeCell ref="A87:N87"/>
    <mergeCell ref="A90:N90"/>
    <mergeCell ref="A98:N98"/>
    <mergeCell ref="A104:N104"/>
    <mergeCell ref="A119:N119"/>
    <mergeCell ref="A123:N123"/>
    <mergeCell ref="A136:N136"/>
    <mergeCell ref="A140:N140"/>
    <mergeCell ref="A152:N152"/>
    <mergeCell ref="A157:N157"/>
    <mergeCell ref="A163:N163"/>
    <mergeCell ref="A165:N165"/>
    <mergeCell ref="A172:N172"/>
    <mergeCell ref="A175:N175"/>
    <mergeCell ref="A181:N181"/>
    <mergeCell ref="A184:N184"/>
    <mergeCell ref="A197:N197"/>
    <mergeCell ref="A200:N200"/>
    <mergeCell ref="A210:N210"/>
    <mergeCell ref="A213:N213"/>
    <mergeCell ref="A222:N222"/>
    <mergeCell ref="A225:N225"/>
    <mergeCell ref="A235:N235"/>
    <mergeCell ref="A238:N238"/>
    <mergeCell ref="A248:N248"/>
    <mergeCell ref="A250:N250"/>
    <mergeCell ref="A257:N257"/>
    <mergeCell ref="A260:N260"/>
    <mergeCell ref="A270:N270"/>
    <mergeCell ref="A273:N273"/>
    <mergeCell ref="A283:N283"/>
    <mergeCell ref="A289:N289"/>
    <mergeCell ref="A305:N305"/>
    <mergeCell ref="A310:N310"/>
    <mergeCell ref="A315:N315"/>
    <mergeCell ref="A332:N332"/>
    <mergeCell ref="A335:N335"/>
    <mergeCell ref="A345:N345"/>
    <mergeCell ref="A348:N348"/>
    <mergeCell ref="A357:N357"/>
    <mergeCell ref="A359:N359"/>
    <mergeCell ref="A365:N365"/>
    <mergeCell ref="A371:N371"/>
    <mergeCell ref="A374:N374"/>
    <mergeCell ref="A380:N380"/>
    <mergeCell ref="A383:N383"/>
    <mergeCell ref="A396:N396"/>
    <mergeCell ref="A399:N399"/>
    <mergeCell ref="A409:N409"/>
    <mergeCell ref="A412:N412"/>
    <mergeCell ref="A423:N423"/>
    <mergeCell ref="A428:N428"/>
    <mergeCell ref="A433:N433"/>
    <mergeCell ref="A437:N437"/>
    <mergeCell ref="A449:N449"/>
    <mergeCell ref="A476:N476"/>
    <mergeCell ref="A486:N486"/>
    <mergeCell ref="A489:N489"/>
    <mergeCell ref="A454:N454"/>
    <mergeCell ref="A460:N460"/>
    <mergeCell ref="A463:N463"/>
    <mergeCell ref="A473:N47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2007-03-29T07:10:31Z</cp:lastPrinted>
  <dcterms:created xsi:type="dcterms:W3CDTF">1996-10-08T23:32:33Z</dcterms:created>
  <dcterms:modified xsi:type="dcterms:W3CDTF">2007-03-29T07:14:08Z</dcterms:modified>
  <cp:category/>
  <cp:version/>
  <cp:contentType/>
  <cp:contentStatus/>
</cp:coreProperties>
</file>