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5" windowHeight="1170" activeTab="0"/>
  </bookViews>
  <sheets>
    <sheet name="Лист1" sheetId="1" r:id="rId1"/>
    <sheet name="Source" sheetId="2" r:id="rId2"/>
    <sheet name="SmtRes" sheetId="3" r:id="rId3"/>
    <sheet name="ClcRes" sheetId="4" r:id="rId4"/>
  </sheets>
  <externalReferences>
    <externalReference r:id="rId7"/>
  </externalReferences>
  <definedNames>
    <definedName name="_xlnm.Print_Area" localSheetId="0">'Лист1'!$A$1:$K$237</definedName>
  </definedNames>
  <calcPr fullCalcOnLoad="1"/>
</workbook>
</file>

<file path=xl/sharedStrings.xml><?xml version="1.0" encoding="utf-8"?>
<sst xmlns="http://schemas.openxmlformats.org/spreadsheetml/2006/main" count="1437" uniqueCount="230">
  <si>
    <t>Smeta.ru  (095) 974-1589</t>
  </si>
  <si>
    <t>_PS_</t>
  </si>
  <si>
    <t>Smeta.ru</t>
  </si>
  <si>
    <t>ЗАО "Промсервис"  Доп. раб. место  FStS-0019551</t>
  </si>
  <si>
    <t>Газооборудование</t>
  </si>
  <si>
    <t/>
  </si>
  <si>
    <t>Сметные нормы списания</t>
  </si>
  <si>
    <t>Коды ценников</t>
  </si>
  <si>
    <t>ТЕР Ульяновск</t>
  </si>
  <si>
    <t>1_ Новое строительство (МДС 81.33-2004 и АП-5536/06)</t>
  </si>
  <si>
    <t>Ульяновская область</t>
  </si>
  <si>
    <t>Поправки для НБ 2001 нов МДС  для вер.2 с параметрами</t>
  </si>
  <si>
    <t>Новая локальная смета</t>
  </si>
  <si>
    <t>Пуско-наладка</t>
  </si>
  <si>
    <t>{306D0049-7C81-4986-93F7-90691F8BA5BA}</t>
  </si>
  <si>
    <t>Новый раздел</t>
  </si>
  <si>
    <t>Системы вентиляции и кондиционирования воздуха</t>
  </si>
  <si>
    <t>{BF0A3362-A913-4BE3-9D9D-D83A211E054B}</t>
  </si>
  <si>
    <t>1</t>
  </si>
  <si>
    <t>п03-01-022-1</t>
  </si>
  <si>
    <t>Сеть при количестве сечений до 5</t>
  </si>
  <si>
    <t>1 вентиляционная сеть</t>
  </si>
  <si>
    <t>ТЕРп Ульяновской обл.,сб.03,гл.01,табл.022,поз.1</t>
  </si>
  <si>
    <t>)*0,75</t>
  </si>
  <si>
    <t>Пусконаладочные работы</t>
  </si>
  <si>
    <t>48</t>
  </si>
  <si>
    <t>2</t>
  </si>
  <si>
    <t>п03-01-001-1</t>
  </si>
  <si>
    <t>Шахта вытяжная (дефлектор)</t>
  </si>
  <si>
    <t>1 устройство</t>
  </si>
  <si>
    <t>ТЕРп Ульяновской обл.,сб.03,гл.01,табл.001,поз.1</t>
  </si>
  <si>
    <t>ПЗ</t>
  </si>
  <si>
    <t>Прямые затраты</t>
  </si>
  <si>
    <t>СтМат</t>
  </si>
  <si>
    <t>Стоимость материалов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</si>
  <si>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</si>
  <si>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</si>
  <si>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</si>
  <si>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</si>
  <si>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</si>
  <si>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</si>
  <si>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</si>
  <si>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</si>
  <si>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</si>
  <si>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</si>
  <si>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</si>
  <si>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</si>
  <si>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</si>
  <si>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</si>
  <si>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</si>
  <si>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</si>
  <si>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</si>
  <si>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</si>
  <si>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Электротехнические устройства</t>
  </si>
  <si>
    <t>{003AEC98-6394-4088-B094-85AA352C4DA9}</t>
  </si>
  <si>
    <t>п01-12-027-1</t>
  </si>
  <si>
    <t>Кабель силовой длиной до500 м, напряжением, кВ, до 10</t>
  </si>
  <si>
    <t>испытание</t>
  </si>
  <si>
    <t>ТЕРп Ульяновской обл.,сб.01,гл.12,табл.027,поз.1</t>
  </si>
  <si>
    <t>)*0,8</t>
  </si>
  <si>
    <t>1 испытание</t>
  </si>
  <si>
    <t>п01-02-016-1</t>
  </si>
  <si>
    <t>Трансформатор трехфазный напряжением, кВ, до 1</t>
  </si>
  <si>
    <t>шт.</t>
  </si>
  <si>
    <t>ТЕРп Ульяновской обл.,сб.01,гл.02,табл.016,поз.1</t>
  </si>
  <si>
    <t>п01-03-004-1</t>
  </si>
  <si>
    <t>Выключатель номинальный ток, А, до 1000</t>
  </si>
  <si>
    <t>ТЕРп Ульяновской обл.,сб.01,гл.03,табл.004,поз.1</t>
  </si>
  <si>
    <t>п01-11-010-1</t>
  </si>
  <si>
    <t>Измерение сопротивления растеканию тока заземлителя</t>
  </si>
  <si>
    <t>измерение</t>
  </si>
  <si>
    <t>ТЕРп Ульяновской обл.,сб.01,гл.11,табл.010,поз.1</t>
  </si>
  <si>
    <t>1 измерение</t>
  </si>
  <si>
    <t>п01-11-011-1</t>
  </si>
  <si>
    <t>Проверка наличия цепи между заземлителями и заземленными элементами</t>
  </si>
  <si>
    <t>100точек</t>
  </si>
  <si>
    <t>ТЕРп Ульяновской обл.,сб.01,гл.11,табл.011,поз.1</t>
  </si>
  <si>
    <t>п01-11-012-1</t>
  </si>
  <si>
    <t>Определение удельного сопротивления грунта</t>
  </si>
  <si>
    <t>ТЕРп Ульяновской обл.,сб.01,гл.11,табл.012,поз.1</t>
  </si>
  <si>
    <t>Теплоэнергетическое оборудование</t>
  </si>
  <si>
    <t>{DF716D93-A3E3-42A0-9C80-02E78988AE5B}</t>
  </si>
  <si>
    <t>п07-02-001-1</t>
  </si>
  <si>
    <t>Котел теплопроизводительностью, Гкал/ч, до 1</t>
  </si>
  <si>
    <t>1 котел</t>
  </si>
  <si>
    <t>ТЕРп Ульяновской обл.,сб.07,гл.02,табл.001,поз.1</t>
  </si>
  <si>
    <t>)*0,6</t>
  </si>
  <si>
    <t>п07-03-023-1</t>
  </si>
  <si>
    <t>Установка импульсной очистки</t>
  </si>
  <si>
    <t>1 установка</t>
  </si>
  <si>
    <t>ТЕРп Ульяновской обл.,сб.07,гл.03,табл.023,поз.1</t>
  </si>
  <si>
    <t>п07-03-041-1</t>
  </si>
  <si>
    <t>Установка производительностью, Гкал/ч, до 0,5</t>
  </si>
  <si>
    <t>ТЕРп Ульяновской обл.,сб.07,гл.03,табл.041,поз.1</t>
  </si>
  <si>
    <t>п07-03-050-1</t>
  </si>
  <si>
    <t>Установка производительностью до 100 т/ч</t>
  </si>
  <si>
    <t>ТЕРп Ульяновской обл.,сб.07,гл.03,табл.050,поз.1</t>
  </si>
  <si>
    <t>п07-03-055-1</t>
  </si>
  <si>
    <t>Бак вместимостью до 100 м3 давлением, МПа (кгс/см2), до 0,12</t>
  </si>
  <si>
    <t>1 бак</t>
  </si>
  <si>
    <t>ТЕРп Ульяновской обл.,сб.07,гл.03,табл.055,поз.1</t>
  </si>
  <si>
    <t>п07-04-025-1</t>
  </si>
  <si>
    <t>Установка производительностью, м3/ч, до 20</t>
  </si>
  <si>
    <t>ТЕРп Ульяновской обл.,сб.07,гл.04,табл.025,поз.1</t>
  </si>
  <si>
    <t>п07-06-002-1</t>
  </si>
  <si>
    <t>Труба дымовая металлическая</t>
  </si>
  <si>
    <t>1 ТРУБА</t>
  </si>
  <si>
    <t>ТЕРп Ульяновской обл.,сб.07,гл.06,табл.002,поз.1</t>
  </si>
  <si>
    <t>п07-04-034-1</t>
  </si>
  <si>
    <t>Котлоагрегат теплопроизводительностью до 180 Гкал/ч</t>
  </si>
  <si>
    <t>1 котлоагрегат</t>
  </si>
  <si>
    <t>ТЕРп Ульяновской обл.,сб.07,гл.04,табл.034,поз.1</t>
  </si>
  <si>
    <t>п07-07-001-1</t>
  </si>
  <si>
    <t>Система обеспечения сырой и химочищенной водой</t>
  </si>
  <si>
    <t>1 система</t>
  </si>
  <si>
    <t>ТЕРп Ульяновской обл.,сб.07,гл.07,табл.001,поз.1</t>
  </si>
  <si>
    <t>п07-07-003-1</t>
  </si>
  <si>
    <t>Система сетевой прямой и обратной воды общей теплопроизводительностью, Гкал/ч, до 10</t>
  </si>
  <si>
    <t>ТЕРп Ульяновской обл.,сб.07,гл.07,табл.003,поз.1</t>
  </si>
  <si>
    <t>п07-07-005-1</t>
  </si>
  <si>
    <t>Система хозяйственно-противопожарного водоснабжения производительностью до 500 Гкал/ч</t>
  </si>
  <si>
    <t>ТЕРп Ульяновской обл.,сб.07,гл.07,табл.005,поз.1</t>
  </si>
  <si>
    <t>п07-07-013-1</t>
  </si>
  <si>
    <t>Система технологической канализации котельной производительностью, Гкал/ч, до 10</t>
  </si>
  <si>
    <t>ТЕРп Ульяновской обл.,сб.07,гл.07,табл.013,поз.1</t>
  </si>
  <si>
    <t>Инд_к_Мат</t>
  </si>
  <si>
    <t>Индекс к материалам</t>
  </si>
  <si>
    <t>Инд_к_ЭММ</t>
  </si>
  <si>
    <t>Индекс к эксплуатации машин и механизмов</t>
  </si>
  <si>
    <t>Инд_к_ОЗП</t>
  </si>
  <si>
    <t>Индекс к основной заработной плате</t>
  </si>
  <si>
    <t>Коэф_к_НР</t>
  </si>
  <si>
    <t>Коэффициент к накладным расходам</t>
  </si>
  <si>
    <t>ПЗ_с_инд</t>
  </si>
  <si>
    <t>Прямые затраты с учетом индекса, руб.</t>
  </si>
  <si>
    <t>СтМат_с_инд</t>
  </si>
  <si>
    <t>Стоимость материалов с учетом индекса, руб.</t>
  </si>
  <si>
    <t>ТрансМат</t>
  </si>
  <si>
    <t>Транспорт материалов, %</t>
  </si>
  <si>
    <t>СтМат_с_транс</t>
  </si>
  <si>
    <t>Стоимость материалов с учетом транспорта, руб.</t>
  </si>
  <si>
    <t>ЭксМаш_с_инд</t>
  </si>
  <si>
    <t>Эксплуатация машин с учетом индекса, руб.</t>
  </si>
  <si>
    <t>ЗМаш_с_инд</t>
  </si>
  <si>
    <t>Зарплата машинистов с учетом индекса, руб.</t>
  </si>
  <si>
    <t>ОЗР_с_инд</t>
  </si>
  <si>
    <t>Основная зарплата рабочих с учетом индекса, руб.</t>
  </si>
  <si>
    <t>НР_с_инд</t>
  </si>
  <si>
    <t>Накладные расходы с учетом индекса, руб.</t>
  </si>
  <si>
    <t>СП_с_инд</t>
  </si>
  <si>
    <t>Сметная прибыль с учетом индекса, руб.</t>
  </si>
  <si>
    <t>ИтогТекущ</t>
  </si>
  <si>
    <t>Итого в текущих ценах</t>
  </si>
  <si>
    <t>ИтогПоСмете</t>
  </si>
  <si>
    <t>ИТОГО ПО СМЕТЕ, руб.</t>
  </si>
  <si>
    <t>НДС</t>
  </si>
  <si>
    <t>НДС, %</t>
  </si>
  <si>
    <t>СумНДС</t>
  </si>
  <si>
    <t>Сумма НДС, руб.</t>
  </si>
  <si>
    <t>Итог_с_НДС</t>
  </si>
  <si>
    <t>Итого с НДС, руб.</t>
  </si>
  <si>
    <t>Report573</t>
  </si>
  <si>
    <t>1-10.1-73</t>
  </si>
  <si>
    <t>Техник I категории</t>
  </si>
  <si>
    <t>чел.ч</t>
  </si>
  <si>
    <t>ЧЕЛ.Ч</t>
  </si>
  <si>
    <t>1-20.1-73</t>
  </si>
  <si>
    <t>Инженер I категории</t>
  </si>
  <si>
    <t>1-20.2-73</t>
  </si>
  <si>
    <t>Инженер II категории</t>
  </si>
  <si>
    <t>1-30.0-73</t>
  </si>
  <si>
    <t>Ведущий инженер</t>
  </si>
  <si>
    <t>1-6.0-73</t>
  </si>
  <si>
    <t>Затраты труда рабочих-строителей (средний разряд 6.0)</t>
  </si>
  <si>
    <t>1-20.3-73</t>
  </si>
  <si>
    <t>Инженер III категории</t>
  </si>
  <si>
    <t>1-4.0-73</t>
  </si>
  <si>
    <t>Затраты труда рабочих-строителей (средний разряд 4.0)</t>
  </si>
  <si>
    <t>1-10.2-73</t>
  </si>
  <si>
    <t>Техник II категории</t>
  </si>
  <si>
    <t>Сметная стоимость</t>
  </si>
  <si>
    <t>тыс.руб</t>
  </si>
  <si>
    <t>№</t>
  </si>
  <si>
    <t>п/п</t>
  </si>
  <si>
    <t>Шифр и №</t>
  </si>
  <si>
    <t>позиции</t>
  </si>
  <si>
    <t>Наименование работ и затрат,</t>
  </si>
  <si>
    <t>единица измерения</t>
  </si>
  <si>
    <t>Коли-</t>
  </si>
  <si>
    <t>чество</t>
  </si>
  <si>
    <t>Стоимость ед, руб.</t>
  </si>
  <si>
    <t>Всего</t>
  </si>
  <si>
    <t>Основной</t>
  </si>
  <si>
    <t>зар.платы</t>
  </si>
  <si>
    <t>Экспл.</t>
  </si>
  <si>
    <t>машин</t>
  </si>
  <si>
    <t>в т.ч.</t>
  </si>
  <si>
    <t>зарплаты</t>
  </si>
  <si>
    <t>Общая стоимость, руб.</t>
  </si>
  <si>
    <t>Затраты труда рабо-</t>
  </si>
  <si>
    <t>чих, чел.-ч., не заня-</t>
  </si>
  <si>
    <t>тых обсл. машин</t>
  </si>
  <si>
    <t>обслуж. машины</t>
  </si>
  <si>
    <t>на един.</t>
  </si>
  <si>
    <t>всего</t>
  </si>
  <si>
    <t>Раздел</t>
  </si>
  <si>
    <t>Коэфф. пересчёта: пункт</t>
  </si>
  <si>
    <t>Поправка к заработной плате рабочих:</t>
  </si>
  <si>
    <t xml:space="preserve">% НР </t>
  </si>
  <si>
    <t xml:space="preserve">% СП </t>
  </si>
  <si>
    <t xml:space="preserve">Итого по разделу  </t>
  </si>
  <si>
    <t xml:space="preserve">Итого по объекту  </t>
  </si>
  <si>
    <t>Составил</t>
  </si>
  <si>
    <t>[должность,подпись(инициалы,фамилия)]</t>
  </si>
  <si>
    <t>Проверил</t>
  </si>
  <si>
    <t>норма-</t>
  </si>
  <si>
    <t>тива</t>
  </si>
  <si>
    <t>Утверждаю:</t>
  </si>
  <si>
    <t>Котельная в с. Филипповка Мелекесского района</t>
  </si>
  <si>
    <t>Согласовываю:</t>
  </si>
  <si>
    <t>Начальник УТЭР, ЖКХ и С</t>
  </si>
  <si>
    <t>И.О.Главы администрации</t>
  </si>
  <si>
    <t>Русаков В.И._________________________</t>
  </si>
  <si>
    <t>Костик Л.А._________________</t>
  </si>
  <si>
    <t>Директор МОУ СОШ  в с.Филипповка</t>
  </si>
  <si>
    <t>Составлена в текущих ценах</t>
  </si>
  <si>
    <t>Хисмятулов Г.Г.__________________</t>
  </si>
  <si>
    <t>Локальная смета № 111-07</t>
  </si>
  <si>
    <t>Котельная для МОУ СОШ в с.Филипповка Мелекесского района</t>
  </si>
  <si>
    <t>На пуско-наладку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</si>
</sst>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mmmm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7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b/>
      <u val="single"/>
      <sz val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Times New Roman Cyr"/>
      <family val="0"/>
    </font>
    <font>
      <sz val="11"/>
      <name val="Arial Cyr"/>
      <family val="2"/>
    </font>
    <font>
      <sz val="10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8" fillId="0" borderId="6" xfId="0" applyFont="1" applyBorder="1" applyAlignment="1">
      <alignment/>
    </xf>
    <xf numFmtId="0" fontId="0" fillId="0" borderId="3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wrapText="1" shrinkToFit="1"/>
    </xf>
    <xf numFmtId="0" fontId="11" fillId="0" borderId="0" xfId="0" applyFont="1" applyAlignment="1">
      <alignment horizontal="right" wrapText="1" shrinkToFit="1"/>
    </xf>
    <xf numFmtId="0" fontId="8" fillId="0" borderId="14" xfId="0" applyFont="1" applyBorder="1" applyAlignment="1">
      <alignment/>
    </xf>
    <xf numFmtId="1" fontId="8" fillId="0" borderId="14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2" fontId="14" fillId="0" borderId="0" xfId="0" applyNumberFormat="1" applyFont="1" applyAlignment="1">
      <alignment horizontal="left"/>
    </xf>
    <xf numFmtId="2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2" fontId="16" fillId="0" borderId="0" xfId="0" applyNumberFormat="1" applyFont="1" applyAlignment="1">
      <alignment horizontal="right"/>
    </xf>
    <xf numFmtId="2" fontId="14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Border="1" applyAlignment="1">
      <alignment wrapText="1"/>
    </xf>
    <xf numFmtId="2" fontId="15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Alignment="1">
      <alignment/>
    </xf>
    <xf numFmtId="172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2" fontId="15" fillId="0" borderId="0" xfId="0" applyNumberFormat="1" applyFont="1" applyAlignment="1">
      <alignment horizontal="left" vertical="top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2" fontId="4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2" fontId="17" fillId="0" borderId="0" xfId="0" applyNumberFormat="1" applyFont="1" applyAlignment="1">
      <alignment horizontal="right"/>
    </xf>
    <xf numFmtId="0" fontId="16" fillId="0" borderId="0" xfId="0" applyFont="1" applyAlignment="1">
      <alignment wrapText="1"/>
    </xf>
    <xf numFmtId="2" fontId="1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3" fillId="0" borderId="15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9" fillId="0" borderId="0" xfId="0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elenak\LOCALS~1\Temp\Rar$DI05.313\&#1043;&#1072;&#1079;&#1086;&#1086;&#1073;&#1086;&#1088;&#1091;&#1076;&#1086;&#1074;&#1072;&#1085;&#1080;&#1077;_&#1060;&#1080;&#1083;&#1080;&#1087;&#1087;&#1086;&#1074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Лист4 (2)"/>
      <sheetName val="Source"/>
      <sheetName val="SmtRes"/>
      <sheetName val="ClcRes"/>
    </sheetNames>
    <sheetDataSet>
      <sheetData sheetId="1">
        <row r="16">
          <cell r="L16">
            <v>417.07223779439994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4"/>
  <sheetViews>
    <sheetView showZeros="0" tabSelected="1" zoomScaleSheetLayoutView="100" workbookViewId="0" topLeftCell="A1">
      <selection activeCell="D9" sqref="D9:K9"/>
    </sheetView>
  </sheetViews>
  <sheetFormatPr defaultColWidth="9.140625" defaultRowHeight="12.75"/>
  <cols>
    <col min="1" max="1" width="4.421875" style="0" customWidth="1"/>
    <col min="2" max="2" width="12.28125" style="0" customWidth="1"/>
    <col min="3" max="3" width="49.7109375" style="0" customWidth="1"/>
    <col min="4" max="4" width="9.00390625" style="0" customWidth="1"/>
    <col min="7" max="7" width="9.421875" style="0" bestFit="1" customWidth="1"/>
    <col min="8" max="8" width="8.7109375" style="0" customWidth="1"/>
    <col min="9" max="9" width="8.28125" style="0" customWidth="1"/>
    <col min="10" max="10" width="8.8515625" style="0" customWidth="1"/>
    <col min="11" max="11" width="8.421875" style="0" customWidth="1"/>
  </cols>
  <sheetData>
    <row r="1" spans="2:12" ht="15">
      <c r="B1" s="63" t="s">
        <v>219</v>
      </c>
      <c r="C1" s="63"/>
      <c r="D1" s="64"/>
      <c r="E1" s="62"/>
      <c r="F1" s="63" t="s">
        <v>217</v>
      </c>
      <c r="G1" s="63"/>
      <c r="J1" s="65"/>
      <c r="L1" s="41"/>
    </row>
    <row r="2" spans="2:12" ht="15" customHeight="1">
      <c r="B2" s="63" t="s">
        <v>220</v>
      </c>
      <c r="C2" s="63"/>
      <c r="D2" s="64"/>
      <c r="E2" s="62"/>
      <c r="F2" s="74" t="s">
        <v>221</v>
      </c>
      <c r="G2" s="74"/>
      <c r="H2" s="74"/>
      <c r="I2" s="74"/>
      <c r="J2" s="66"/>
      <c r="L2" s="41"/>
    </row>
    <row r="3" spans="2:12" ht="15" customHeight="1">
      <c r="B3" s="63" t="s">
        <v>222</v>
      </c>
      <c r="C3" s="63"/>
      <c r="D3" s="64"/>
      <c r="E3" s="62"/>
      <c r="F3" s="74" t="s">
        <v>223</v>
      </c>
      <c r="G3" s="74"/>
      <c r="H3" s="74"/>
      <c r="I3" s="74"/>
      <c r="J3" s="66"/>
      <c r="L3" s="41"/>
    </row>
    <row r="4" spans="2:12" ht="15">
      <c r="B4" s="63" t="s">
        <v>224</v>
      </c>
      <c r="C4" s="63"/>
      <c r="D4" s="64"/>
      <c r="E4" s="62"/>
      <c r="F4" s="66"/>
      <c r="G4" s="62"/>
      <c r="H4" s="42"/>
      <c r="I4" s="67"/>
      <c r="J4" s="67"/>
      <c r="L4" s="41"/>
    </row>
    <row r="5" spans="2:12" ht="15">
      <c r="B5" s="63" t="s">
        <v>226</v>
      </c>
      <c r="C5" s="75"/>
      <c r="E5" s="38"/>
      <c r="F5" s="45"/>
      <c r="G5" s="38"/>
      <c r="H5" s="46"/>
      <c r="I5" s="46"/>
      <c r="J5" s="46"/>
      <c r="K5" s="40"/>
      <c r="L5" s="41"/>
    </row>
    <row r="6" spans="2:13" ht="14.25">
      <c r="B6" s="39"/>
      <c r="C6" s="61"/>
      <c r="E6" s="38"/>
      <c r="F6" s="47"/>
      <c r="G6" s="47"/>
      <c r="H6" s="47"/>
      <c r="I6" s="48"/>
      <c r="J6" s="49"/>
      <c r="K6" s="43"/>
      <c r="L6" s="44"/>
      <c r="M6" s="44"/>
    </row>
    <row r="7" spans="1:7" ht="18">
      <c r="A7" s="50"/>
      <c r="C7" s="76" t="s">
        <v>227</v>
      </c>
      <c r="D7" s="68"/>
      <c r="E7" s="68"/>
      <c r="F7" s="68"/>
      <c r="G7" s="68"/>
    </row>
    <row r="8" spans="3:7" ht="15">
      <c r="C8" s="69" t="s">
        <v>228</v>
      </c>
      <c r="D8" s="69"/>
      <c r="E8" s="69"/>
      <c r="F8" s="69"/>
      <c r="G8" s="69"/>
    </row>
    <row r="9" spans="1:11" ht="15">
      <c r="A9" s="4"/>
      <c r="C9" s="77" t="s">
        <v>229</v>
      </c>
      <c r="D9" s="70"/>
      <c r="E9" s="70"/>
      <c r="F9" s="70"/>
      <c r="G9" s="70"/>
      <c r="H9" s="70"/>
      <c r="I9" s="70"/>
      <c r="J9" s="70"/>
      <c r="K9" s="70"/>
    </row>
    <row r="11" spans="1:4" ht="12.75">
      <c r="A11" s="4"/>
      <c r="C11" s="51"/>
      <c r="D11" s="6"/>
    </row>
    <row r="12" spans="2:12" ht="12.75">
      <c r="B12" t="s">
        <v>225</v>
      </c>
      <c r="G12" s="4" t="s">
        <v>180</v>
      </c>
      <c r="J12" s="7">
        <v>51876.32</v>
      </c>
      <c r="K12" s="5" t="s">
        <v>181</v>
      </c>
      <c r="L12">
        <v>11</v>
      </c>
    </row>
    <row r="13" spans="1:11" ht="12.75">
      <c r="A13" s="8"/>
      <c r="B13" s="8"/>
      <c r="C13" s="8"/>
      <c r="D13" s="8"/>
      <c r="E13" s="14" t="s">
        <v>190</v>
      </c>
      <c r="F13" s="13"/>
      <c r="G13" s="14" t="s">
        <v>198</v>
      </c>
      <c r="H13" s="12"/>
      <c r="I13" s="13"/>
      <c r="J13" s="21" t="s">
        <v>199</v>
      </c>
      <c r="K13" s="18"/>
    </row>
    <row r="14" spans="1:11" ht="12.75">
      <c r="A14" s="11" t="s">
        <v>182</v>
      </c>
      <c r="B14" s="11" t="s">
        <v>184</v>
      </c>
      <c r="C14" s="11" t="s">
        <v>186</v>
      </c>
      <c r="D14" s="11" t="s">
        <v>188</v>
      </c>
      <c r="E14" s="16"/>
      <c r="F14" s="16" t="s">
        <v>194</v>
      </c>
      <c r="G14" s="8"/>
      <c r="H14" s="8"/>
      <c r="I14" s="16" t="s">
        <v>194</v>
      </c>
      <c r="J14" s="22" t="s">
        <v>200</v>
      </c>
      <c r="K14" s="19"/>
    </row>
    <row r="15" spans="1:11" ht="12.75">
      <c r="A15" s="11" t="s">
        <v>183</v>
      </c>
      <c r="B15" s="11" t="s">
        <v>185</v>
      </c>
      <c r="C15" s="11" t="s">
        <v>187</v>
      </c>
      <c r="D15" s="11" t="s">
        <v>189</v>
      </c>
      <c r="E15" s="17" t="s">
        <v>191</v>
      </c>
      <c r="F15" s="17" t="s">
        <v>195</v>
      </c>
      <c r="G15" s="11" t="s">
        <v>191</v>
      </c>
      <c r="H15" s="11" t="s">
        <v>193</v>
      </c>
      <c r="I15" s="17" t="s">
        <v>195</v>
      </c>
      <c r="J15" s="23" t="s">
        <v>201</v>
      </c>
      <c r="K15" s="20"/>
    </row>
    <row r="16" spans="1:11" ht="12.75">
      <c r="A16" s="9"/>
      <c r="B16" s="11" t="s">
        <v>215</v>
      </c>
      <c r="C16" s="9"/>
      <c r="D16" s="11"/>
      <c r="E16" s="16" t="s">
        <v>192</v>
      </c>
      <c r="F16" s="16" t="s">
        <v>196</v>
      </c>
      <c r="G16" s="11"/>
      <c r="H16" s="11"/>
      <c r="I16" s="16" t="s">
        <v>196</v>
      </c>
      <c r="J16" s="14" t="s">
        <v>202</v>
      </c>
      <c r="K16" s="24"/>
    </row>
    <row r="17" spans="1:11" ht="12.75">
      <c r="A17" s="10"/>
      <c r="B17" s="15" t="s">
        <v>216</v>
      </c>
      <c r="C17" s="10"/>
      <c r="D17" s="10"/>
      <c r="E17" s="17" t="s">
        <v>193</v>
      </c>
      <c r="F17" s="17" t="s">
        <v>197</v>
      </c>
      <c r="G17" s="10"/>
      <c r="H17" s="10"/>
      <c r="I17" s="17" t="s">
        <v>197</v>
      </c>
      <c r="J17" s="25" t="s">
        <v>203</v>
      </c>
      <c r="K17" s="25" t="s">
        <v>204</v>
      </c>
    </row>
    <row r="18" spans="1:11" ht="12.75">
      <c r="A18" s="25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25">
        <v>7</v>
      </c>
      <c r="H18" s="25">
        <v>8</v>
      </c>
      <c r="I18" s="25">
        <v>9</v>
      </c>
      <c r="J18" s="25">
        <v>10</v>
      </c>
      <c r="K18" s="25">
        <v>11</v>
      </c>
    </row>
    <row r="20" spans="3:11" ht="15.75">
      <c r="C20" s="26" t="s">
        <v>205</v>
      </c>
      <c r="D20" s="73" t="str">
        <f>IF(Source!C12="1",Source!F24,Source!G24)</f>
        <v>Системы вентиляции и кондиционирования воздуха</v>
      </c>
      <c r="E20" s="73"/>
      <c r="F20" s="73"/>
      <c r="G20" s="73"/>
      <c r="H20" s="73"/>
      <c r="I20" s="73"/>
      <c r="J20" s="73"/>
      <c r="K20" s="73"/>
    </row>
    <row r="22" spans="1:11" ht="12.75">
      <c r="A22" s="27" t="str">
        <f>Source!E28</f>
        <v>1</v>
      </c>
      <c r="B22" s="27" t="str">
        <f>Source!F28</f>
        <v>п03-01-022-1</v>
      </c>
      <c r="C22" s="28" t="str">
        <f>Source!G28</f>
        <v>Сеть при количестве сечений до 5</v>
      </c>
      <c r="D22" s="5">
        <f>Source!I28</f>
        <v>1</v>
      </c>
      <c r="E22" s="30">
        <f>Source!AB28</f>
        <v>107.55000000000001</v>
      </c>
      <c r="F22" s="30">
        <f>Source!AD28</f>
        <v>0</v>
      </c>
      <c r="G22" s="6">
        <f>Source!O28</f>
        <v>107.55</v>
      </c>
      <c r="H22" s="6">
        <f>Source!S28</f>
        <v>107.55</v>
      </c>
      <c r="I22" s="31">
        <f>Source!Q28</f>
        <v>0</v>
      </c>
      <c r="J22" s="30">
        <f>Source!AH28</f>
        <v>10</v>
      </c>
      <c r="K22" s="31">
        <f>Source!U28</f>
        <v>10</v>
      </c>
    </row>
    <row r="23" spans="3:11" ht="12.75">
      <c r="C23" s="29" t="str">
        <f>Source!H28</f>
        <v>1 вентиляционная сеть</v>
      </c>
      <c r="D23" s="5"/>
      <c r="E23" s="5">
        <f>Source!AF28</f>
        <v>107.55000000000001</v>
      </c>
      <c r="F23" s="5">
        <f>Source!AE28</f>
        <v>0</v>
      </c>
      <c r="G23" s="6"/>
      <c r="H23" s="6"/>
      <c r="I23" s="6">
        <f>Source!R28</f>
        <v>0</v>
      </c>
      <c r="J23" s="5">
        <f>Source!AI28</f>
        <v>0</v>
      </c>
      <c r="K23" s="6">
        <f>Source!V28</f>
        <v>0</v>
      </c>
    </row>
    <row r="24" spans="3:4" ht="12.75">
      <c r="C24" s="32" t="s">
        <v>206</v>
      </c>
      <c r="D24" s="33" t="str">
        <f>Source!BO28</f>
        <v>п03-01-022-1</v>
      </c>
    </row>
    <row r="25" spans="3:4" ht="12.75">
      <c r="C25" s="32" t="s">
        <v>207</v>
      </c>
      <c r="D25" s="32" t="str">
        <f>Source!DG28</f>
        <v>)*0,75</v>
      </c>
    </row>
    <row r="26" spans="3:7" ht="12.75">
      <c r="C26" s="34" t="s">
        <v>208</v>
      </c>
      <c r="D26" s="4">
        <f>Source!AT28</f>
        <v>65</v>
      </c>
      <c r="E26" s="4"/>
      <c r="F26" s="4"/>
      <c r="G26" s="35">
        <f>Source!X28</f>
        <v>69.91</v>
      </c>
    </row>
    <row r="27" spans="3:7" ht="12.75">
      <c r="C27" s="34" t="s">
        <v>209</v>
      </c>
      <c r="D27" s="4">
        <f>Source!AU28</f>
        <v>40</v>
      </c>
      <c r="E27" s="4"/>
      <c r="F27" s="4"/>
      <c r="G27" s="35">
        <f>Source!Y28</f>
        <v>43.02</v>
      </c>
    </row>
    <row r="29" spans="1:11" ht="12.75">
      <c r="A29" s="27" t="str">
        <f>Source!E29</f>
        <v>2</v>
      </c>
      <c r="B29" s="27" t="str">
        <f>Source!F29</f>
        <v>п03-01-001-1</v>
      </c>
      <c r="C29" s="28" t="str">
        <f>Source!G29</f>
        <v>Шахта вытяжная (дефлектор)</v>
      </c>
      <c r="D29" s="5">
        <f>Source!I29</f>
        <v>1</v>
      </c>
      <c r="E29" s="30">
        <f>Source!AB29</f>
        <v>15.120000000000001</v>
      </c>
      <c r="F29" s="30">
        <f>Source!AD29</f>
        <v>0</v>
      </c>
      <c r="G29" s="6">
        <f>Source!O29</f>
        <v>15.12</v>
      </c>
      <c r="H29" s="6">
        <f>Source!S29</f>
        <v>15.12</v>
      </c>
      <c r="I29" s="31">
        <f>Source!Q29</f>
        <v>0</v>
      </c>
      <c r="J29" s="30">
        <f>Source!AH29</f>
        <v>1.4</v>
      </c>
      <c r="K29" s="31">
        <f>Source!U29</f>
        <v>1.4</v>
      </c>
    </row>
    <row r="30" spans="3:11" ht="12.75">
      <c r="C30" s="29" t="str">
        <f>Source!H29</f>
        <v>1 устройство</v>
      </c>
      <c r="D30" s="5"/>
      <c r="E30" s="5">
        <f>Source!AF29</f>
        <v>15.120000000000001</v>
      </c>
      <c r="F30" s="5">
        <f>Source!AE29</f>
        <v>0</v>
      </c>
      <c r="G30" s="6"/>
      <c r="H30" s="6"/>
      <c r="I30" s="6">
        <f>Source!R29</f>
        <v>0</v>
      </c>
      <c r="J30" s="5">
        <f>Source!AI29</f>
        <v>0</v>
      </c>
      <c r="K30" s="6">
        <f>Source!V29</f>
        <v>0</v>
      </c>
    </row>
    <row r="31" spans="3:4" ht="12.75">
      <c r="C31" s="32" t="s">
        <v>206</v>
      </c>
      <c r="D31" s="33" t="str">
        <f>Source!BO29</f>
        <v>п03-01-001-1</v>
      </c>
    </row>
    <row r="32" spans="3:4" ht="12.75">
      <c r="C32" s="32" t="s">
        <v>207</v>
      </c>
      <c r="D32" s="32" t="str">
        <f>Source!DG29</f>
        <v>)*0,75</v>
      </c>
    </row>
    <row r="33" spans="3:7" ht="12.75">
      <c r="C33" s="34" t="s">
        <v>208</v>
      </c>
      <c r="D33" s="4">
        <f>Source!AT29</f>
        <v>65</v>
      </c>
      <c r="E33" s="4"/>
      <c r="F33" s="4"/>
      <c r="G33" s="35">
        <f>Source!X29</f>
        <v>9.83</v>
      </c>
    </row>
    <row r="34" spans="3:7" ht="12.75">
      <c r="C34" s="34" t="s">
        <v>209</v>
      </c>
      <c r="D34" s="4">
        <f>Source!AU29</f>
        <v>40</v>
      </c>
      <c r="E34" s="4"/>
      <c r="F34" s="4"/>
      <c r="G34" s="35">
        <f>Source!Y29</f>
        <v>6.05</v>
      </c>
    </row>
    <row r="38" spans="3:11" ht="12.75">
      <c r="C38" s="36" t="s">
        <v>210</v>
      </c>
      <c r="D38" s="71" t="str">
        <f>IF(Source!C12="1",Source!F31,Source!G31)</f>
        <v>Системы вентиляции и кондиционирования воздуха</v>
      </c>
      <c r="E38" s="71"/>
      <c r="F38" s="71"/>
      <c r="G38" s="71"/>
      <c r="H38" s="71"/>
      <c r="I38" s="71"/>
      <c r="J38" s="71"/>
      <c r="K38" s="71"/>
    </row>
    <row r="40" spans="3:8" ht="12.75">
      <c r="C40" s="70" t="str">
        <f>Source!H33</f>
        <v>Прямые затраты</v>
      </c>
      <c r="D40" s="70"/>
      <c r="E40" s="70"/>
      <c r="F40" s="70"/>
      <c r="G40" s="7">
        <f>Source!F33</f>
        <v>122.67</v>
      </c>
      <c r="H40" s="5"/>
    </row>
    <row r="42" spans="3:8" ht="12.75">
      <c r="C42" s="70" t="str">
        <f>Source!H37</f>
        <v>Основная ЗП рабочих</v>
      </c>
      <c r="D42" s="70"/>
      <c r="E42" s="70"/>
      <c r="F42" s="70"/>
      <c r="G42" s="7">
        <f>Source!F37</f>
        <v>122.67</v>
      </c>
      <c r="H42" s="5"/>
    </row>
    <row r="44" spans="3:8" ht="12.75">
      <c r="C44" s="70" t="str">
        <f>Source!H39</f>
        <v>Трудозатраты строителей</v>
      </c>
      <c r="D44" s="70"/>
      <c r="E44" s="70"/>
      <c r="F44" s="70"/>
      <c r="G44" s="7">
        <f>Source!F39</f>
        <v>11.4</v>
      </c>
      <c r="H44" s="5"/>
    </row>
    <row r="46" spans="3:8" ht="12.75">
      <c r="C46" s="70" t="str">
        <f>Source!H42</f>
        <v>Накладные расходы</v>
      </c>
      <c r="D46" s="70"/>
      <c r="E46" s="70"/>
      <c r="F46" s="70"/>
      <c r="G46" s="7">
        <f>Source!F42</f>
        <v>79.74</v>
      </c>
      <c r="H46" s="5"/>
    </row>
    <row r="48" spans="3:8" ht="12.75">
      <c r="C48" s="70" t="str">
        <f>Source!H43</f>
        <v>Сметная прибыль</v>
      </c>
      <c r="D48" s="70"/>
      <c r="E48" s="70"/>
      <c r="F48" s="70"/>
      <c r="G48" s="7">
        <f>Source!F43</f>
        <v>49.07</v>
      </c>
      <c r="H48" s="5"/>
    </row>
    <row r="51" spans="3:11" ht="15.75">
      <c r="C51" s="26" t="s">
        <v>205</v>
      </c>
      <c r="D51" s="73" t="str">
        <f>IF(Source!C12="1",Source!F45,Source!G45)</f>
        <v>Электротехнические устройства</v>
      </c>
      <c r="E51" s="73"/>
      <c r="F51" s="73"/>
      <c r="G51" s="73"/>
      <c r="H51" s="73"/>
      <c r="I51" s="73"/>
      <c r="J51" s="73"/>
      <c r="K51" s="73"/>
    </row>
    <row r="53" spans="1:11" ht="12.75">
      <c r="A53" s="27" t="str">
        <f>Source!E49</f>
        <v>1</v>
      </c>
      <c r="B53" s="27" t="str">
        <f>Source!F49</f>
        <v>п01-12-027-1</v>
      </c>
      <c r="C53" s="28" t="str">
        <f>Source!G49</f>
        <v>Кабель силовой длиной до500 м, напряжением, кВ, до 10</v>
      </c>
      <c r="D53" s="5">
        <f>Source!I49</f>
        <v>1</v>
      </c>
      <c r="E53" s="30">
        <f>Source!AB49</f>
        <v>56.928</v>
      </c>
      <c r="F53" s="30">
        <f>Source!AD49</f>
        <v>0</v>
      </c>
      <c r="G53" s="6">
        <f>Source!O49</f>
        <v>56.93</v>
      </c>
      <c r="H53" s="6">
        <f>Source!S49</f>
        <v>56.93</v>
      </c>
      <c r="I53" s="31">
        <f>Source!Q49</f>
        <v>0</v>
      </c>
      <c r="J53" s="30">
        <f>Source!AH49</f>
        <v>6</v>
      </c>
      <c r="K53" s="31">
        <f>Source!U49</f>
        <v>6</v>
      </c>
    </row>
    <row r="54" spans="3:11" ht="12.75">
      <c r="C54" s="29" t="str">
        <f>Source!H49</f>
        <v>испытание</v>
      </c>
      <c r="D54" s="5"/>
      <c r="E54" s="5">
        <f>Source!AF49</f>
        <v>56.928</v>
      </c>
      <c r="F54" s="5">
        <f>Source!AE49</f>
        <v>0</v>
      </c>
      <c r="G54" s="6"/>
      <c r="H54" s="6"/>
      <c r="I54" s="6">
        <f>Source!R49</f>
        <v>0</v>
      </c>
      <c r="J54" s="5">
        <f>Source!AI49</f>
        <v>0</v>
      </c>
      <c r="K54" s="6">
        <f>Source!V49</f>
        <v>0</v>
      </c>
    </row>
    <row r="55" spans="3:4" ht="12.75">
      <c r="C55" s="32" t="s">
        <v>206</v>
      </c>
      <c r="D55" s="33" t="str">
        <f>Source!BO49</f>
        <v>п01-12-027-1</v>
      </c>
    </row>
    <row r="56" spans="3:4" ht="12.75">
      <c r="C56" s="32" t="s">
        <v>207</v>
      </c>
      <c r="D56" s="32" t="str">
        <f>Source!DG49</f>
        <v>)*0,8</v>
      </c>
    </row>
    <row r="57" spans="3:7" ht="12.75">
      <c r="C57" s="34" t="s">
        <v>208</v>
      </c>
      <c r="D57" s="4">
        <f>Source!AT49</f>
        <v>65</v>
      </c>
      <c r="E57" s="4"/>
      <c r="F57" s="4"/>
      <c r="G57" s="35">
        <f>Source!X49</f>
        <v>37</v>
      </c>
    </row>
    <row r="58" spans="3:7" ht="12.75">
      <c r="C58" s="34" t="s">
        <v>209</v>
      </c>
      <c r="D58" s="4">
        <f>Source!AU49</f>
        <v>40</v>
      </c>
      <c r="E58" s="4"/>
      <c r="F58" s="4"/>
      <c r="G58" s="35">
        <f>Source!Y49</f>
        <v>22.77</v>
      </c>
    </row>
    <row r="60" spans="1:11" ht="12.75">
      <c r="A60" s="27">
        <f>Source!E50</f>
        <v>0</v>
      </c>
      <c r="B60" s="27" t="str">
        <f>Source!F50</f>
        <v>п01-02-016-1</v>
      </c>
      <c r="C60" s="28" t="str">
        <f>Source!G50</f>
        <v>Трансформатор трехфазный напряжением, кВ, до 1</v>
      </c>
      <c r="D60" s="5">
        <f>Source!I50</f>
        <v>0</v>
      </c>
      <c r="E60" s="30">
        <f>Source!AB50</f>
        <v>29.784</v>
      </c>
      <c r="F60" s="30">
        <f>Source!AD50</f>
        <v>0</v>
      </c>
      <c r="G60" s="6">
        <f>Source!O50</f>
        <v>0</v>
      </c>
      <c r="H60" s="6">
        <f>Source!S50</f>
        <v>0</v>
      </c>
      <c r="I60" s="31">
        <f>Source!Q50</f>
        <v>0</v>
      </c>
      <c r="J60" s="30">
        <f>Source!AH50</f>
        <v>3</v>
      </c>
      <c r="K60" s="31">
        <f>Source!U50</f>
        <v>0</v>
      </c>
    </row>
    <row r="61" spans="3:11" ht="12.75">
      <c r="C61" s="29" t="str">
        <f>Source!H50</f>
        <v>шт.</v>
      </c>
      <c r="D61" s="5"/>
      <c r="E61" s="5">
        <f>Source!AF50</f>
        <v>29.784</v>
      </c>
      <c r="F61" s="5">
        <f>Source!AE50</f>
        <v>0</v>
      </c>
      <c r="G61" s="6"/>
      <c r="H61" s="6"/>
      <c r="I61" s="6">
        <f>Source!R50</f>
        <v>0</v>
      </c>
      <c r="J61" s="5">
        <f>Source!AI50</f>
        <v>0</v>
      </c>
      <c r="K61" s="6">
        <f>Source!V50</f>
        <v>0</v>
      </c>
    </row>
    <row r="62" spans="3:4" ht="12.75">
      <c r="C62" s="32" t="s">
        <v>206</v>
      </c>
      <c r="D62" s="33" t="str">
        <f>Source!BO50</f>
        <v>п01-02-016-1</v>
      </c>
    </row>
    <row r="63" spans="3:4" ht="12.75">
      <c r="C63" s="32" t="s">
        <v>207</v>
      </c>
      <c r="D63" s="32" t="str">
        <f>Source!DG50</f>
        <v>)*0,8</v>
      </c>
    </row>
    <row r="64" spans="3:7" ht="12.75">
      <c r="C64" s="34" t="s">
        <v>208</v>
      </c>
      <c r="D64" s="4">
        <f>Source!AT50</f>
        <v>65</v>
      </c>
      <c r="E64" s="4"/>
      <c r="F64" s="4"/>
      <c r="G64" s="35">
        <f>Source!X50</f>
        <v>0</v>
      </c>
    </row>
    <row r="65" spans="3:7" ht="12.75">
      <c r="C65" s="34" t="s">
        <v>209</v>
      </c>
      <c r="D65" s="4">
        <f>Source!AU50</f>
        <v>40</v>
      </c>
      <c r="E65" s="4"/>
      <c r="F65" s="4"/>
      <c r="G65" s="35">
        <f>Source!Y50</f>
        <v>0</v>
      </c>
    </row>
    <row r="67" spans="1:11" ht="12.75">
      <c r="A67" s="27">
        <v>2</v>
      </c>
      <c r="B67" s="27" t="str">
        <f>Source!F51</f>
        <v>п01-03-004-1</v>
      </c>
      <c r="C67" s="28" t="str">
        <f>Source!G51</f>
        <v>Выключатель номинальный ток, А, до 1000</v>
      </c>
      <c r="D67" s="5">
        <f>Source!I51</f>
        <v>6</v>
      </c>
      <c r="E67" s="30">
        <f>Source!AB51</f>
        <v>81.21600000000001</v>
      </c>
      <c r="F67" s="30">
        <f>Source!AD51</f>
        <v>0</v>
      </c>
      <c r="G67" s="6">
        <f>Source!O51</f>
        <v>487.3</v>
      </c>
      <c r="H67" s="6">
        <f>Source!S51</f>
        <v>487.3</v>
      </c>
      <c r="I67" s="31">
        <f>Source!Q51</f>
        <v>0</v>
      </c>
      <c r="J67" s="30">
        <f>Source!AH51</f>
        <v>8</v>
      </c>
      <c r="K67" s="31">
        <f>Source!U51</f>
        <v>48</v>
      </c>
    </row>
    <row r="68" spans="3:11" ht="12.75">
      <c r="C68" s="29" t="str">
        <f>Source!H51</f>
        <v>шт.</v>
      </c>
      <c r="D68" s="5"/>
      <c r="E68" s="5">
        <f>Source!AF51</f>
        <v>81.21600000000001</v>
      </c>
      <c r="F68" s="5">
        <f>Source!AE51</f>
        <v>0</v>
      </c>
      <c r="G68" s="6"/>
      <c r="H68" s="6"/>
      <c r="I68" s="6">
        <f>Source!R51</f>
        <v>0</v>
      </c>
      <c r="J68" s="5">
        <f>Source!AI51</f>
        <v>0</v>
      </c>
      <c r="K68" s="6">
        <f>Source!V51</f>
        <v>0</v>
      </c>
    </row>
    <row r="69" spans="3:4" ht="12.75">
      <c r="C69" s="32" t="s">
        <v>206</v>
      </c>
      <c r="D69" s="33" t="str">
        <f>Source!BO51</f>
        <v>п01-03-004-1</v>
      </c>
    </row>
    <row r="70" spans="3:4" ht="12.75">
      <c r="C70" s="32" t="s">
        <v>207</v>
      </c>
      <c r="D70" s="32" t="str">
        <f>Source!DG51</f>
        <v>)*0,8</v>
      </c>
    </row>
    <row r="71" spans="3:7" ht="12.75">
      <c r="C71" s="34" t="s">
        <v>208</v>
      </c>
      <c r="D71" s="4">
        <f>Source!AT51</f>
        <v>65</v>
      </c>
      <c r="E71" s="4"/>
      <c r="F71" s="4"/>
      <c r="G71" s="35">
        <f>Source!X51</f>
        <v>316.75</v>
      </c>
    </row>
    <row r="72" spans="3:7" ht="12.75">
      <c r="C72" s="34" t="s">
        <v>209</v>
      </c>
      <c r="D72" s="4">
        <f>Source!AU51</f>
        <v>40</v>
      </c>
      <c r="E72" s="4"/>
      <c r="F72" s="4"/>
      <c r="G72" s="35">
        <f>Source!Y51</f>
        <v>194.92</v>
      </c>
    </row>
    <row r="74" spans="1:11" ht="24">
      <c r="A74" s="27">
        <v>3</v>
      </c>
      <c r="B74" s="27" t="str">
        <f>Source!F52</f>
        <v>п01-11-010-1</v>
      </c>
      <c r="C74" s="28" t="str">
        <f>Source!G52</f>
        <v>Измерение сопротивления растеканию тока заземлителя</v>
      </c>
      <c r="D74" s="5">
        <f>Source!I52</f>
        <v>1</v>
      </c>
      <c r="E74" s="30">
        <f>Source!AB52</f>
        <v>15.76</v>
      </c>
      <c r="F74" s="30">
        <f>Source!AD52</f>
        <v>0</v>
      </c>
      <c r="G74" s="6">
        <f>Source!O52</f>
        <v>15.76</v>
      </c>
      <c r="H74" s="6">
        <f>Source!S52</f>
        <v>15.76</v>
      </c>
      <c r="I74" s="31">
        <f>Source!Q52</f>
        <v>0</v>
      </c>
      <c r="J74" s="30">
        <f>Source!AH52</f>
        <v>1.5</v>
      </c>
      <c r="K74" s="31">
        <f>Source!U52</f>
        <v>1.5</v>
      </c>
    </row>
    <row r="75" spans="3:11" ht="12.75">
      <c r="C75" s="29" t="str">
        <f>Source!H52</f>
        <v>измерение</v>
      </c>
      <c r="D75" s="5"/>
      <c r="E75" s="5">
        <f>Source!AF52</f>
        <v>15.76</v>
      </c>
      <c r="F75" s="5">
        <f>Source!AE52</f>
        <v>0</v>
      </c>
      <c r="G75" s="6"/>
      <c r="H75" s="6"/>
      <c r="I75" s="6">
        <f>Source!R52</f>
        <v>0</v>
      </c>
      <c r="J75" s="5">
        <f>Source!AI52</f>
        <v>0</v>
      </c>
      <c r="K75" s="6">
        <f>Source!V52</f>
        <v>0</v>
      </c>
    </row>
    <row r="76" spans="3:4" ht="12.75">
      <c r="C76" s="32" t="s">
        <v>206</v>
      </c>
      <c r="D76" s="33" t="str">
        <f>Source!BO52</f>
        <v>п01-11-010-1</v>
      </c>
    </row>
    <row r="77" spans="3:4" ht="12.75">
      <c r="C77" s="32" t="s">
        <v>207</v>
      </c>
      <c r="D77" s="32" t="str">
        <f>Source!DG52</f>
        <v>)*0,8</v>
      </c>
    </row>
    <row r="78" spans="3:7" ht="12.75">
      <c r="C78" s="34" t="s">
        <v>208</v>
      </c>
      <c r="D78" s="4">
        <f>Source!AT52</f>
        <v>65</v>
      </c>
      <c r="E78" s="4"/>
      <c r="F78" s="4"/>
      <c r="G78" s="35">
        <f>Source!X52</f>
        <v>10.24</v>
      </c>
    </row>
    <row r="79" spans="3:7" ht="12.75">
      <c r="C79" s="34" t="s">
        <v>209</v>
      </c>
      <c r="D79" s="4">
        <f>Source!AU52</f>
        <v>40</v>
      </c>
      <c r="E79" s="4"/>
      <c r="F79" s="4"/>
      <c r="G79" s="35">
        <f>Source!Y52</f>
        <v>6.3</v>
      </c>
    </row>
    <row r="81" spans="1:11" ht="24">
      <c r="A81" s="27">
        <f>Source!E53</f>
        <v>0</v>
      </c>
      <c r="B81" s="27" t="str">
        <f>Source!F53</f>
        <v>п01-11-011-1</v>
      </c>
      <c r="C81" s="28" t="str">
        <f>Source!G53</f>
        <v>Проверка наличия цепи между заземлителями и заземленными элементами</v>
      </c>
      <c r="D81" s="5">
        <f>Source!I53</f>
        <v>0</v>
      </c>
      <c r="E81" s="30">
        <f>Source!AB53</f>
        <v>168.06400000000002</v>
      </c>
      <c r="F81" s="30">
        <f>Source!AD53</f>
        <v>0</v>
      </c>
      <c r="G81" s="6">
        <f>Source!O53</f>
        <v>0</v>
      </c>
      <c r="H81" s="6">
        <f>Source!S53</f>
        <v>0</v>
      </c>
      <c r="I81" s="31">
        <f>Source!Q53</f>
        <v>0</v>
      </c>
      <c r="J81" s="30">
        <f>Source!AH53</f>
        <v>16</v>
      </c>
      <c r="K81" s="31">
        <f>Source!U53</f>
        <v>0</v>
      </c>
    </row>
    <row r="82" spans="3:11" ht="12.75">
      <c r="C82" s="29" t="str">
        <f>Source!H53</f>
        <v>100точек</v>
      </c>
      <c r="D82" s="5"/>
      <c r="E82" s="5">
        <f>Source!AF53</f>
        <v>168.06400000000002</v>
      </c>
      <c r="F82" s="5">
        <f>Source!AE53</f>
        <v>0</v>
      </c>
      <c r="G82" s="6"/>
      <c r="H82" s="6"/>
      <c r="I82" s="6">
        <f>Source!R53</f>
        <v>0</v>
      </c>
      <c r="J82" s="5">
        <f>Source!AI53</f>
        <v>0</v>
      </c>
      <c r="K82" s="6">
        <f>Source!V53</f>
        <v>0</v>
      </c>
    </row>
    <row r="83" spans="3:4" ht="12.75">
      <c r="C83" s="32" t="s">
        <v>206</v>
      </c>
      <c r="D83" s="33" t="str">
        <f>Source!BO53</f>
        <v>п01-11-011-1</v>
      </c>
    </row>
    <row r="84" spans="3:4" ht="12.75">
      <c r="C84" s="32" t="s">
        <v>207</v>
      </c>
      <c r="D84" s="32" t="str">
        <f>Source!DG53</f>
        <v>)*0,8</v>
      </c>
    </row>
    <row r="85" spans="3:7" ht="12.75">
      <c r="C85" s="34" t="s">
        <v>208</v>
      </c>
      <c r="D85" s="4">
        <f>Source!AT53</f>
        <v>65</v>
      </c>
      <c r="E85" s="4"/>
      <c r="F85" s="4"/>
      <c r="G85" s="35">
        <f>Source!X53</f>
        <v>0</v>
      </c>
    </row>
    <row r="86" spans="3:7" ht="12.75">
      <c r="C86" s="34" t="s">
        <v>209</v>
      </c>
      <c r="D86" s="4">
        <f>Source!AU53</f>
        <v>40</v>
      </c>
      <c r="E86" s="4"/>
      <c r="F86" s="4"/>
      <c r="G86" s="35">
        <f>Source!Y53</f>
        <v>0</v>
      </c>
    </row>
    <row r="88" spans="1:11" ht="12.75">
      <c r="A88" s="27">
        <f>Source!E54</f>
        <v>0</v>
      </c>
      <c r="B88" s="27" t="str">
        <f>Source!F54</f>
        <v>п01-11-012-1</v>
      </c>
      <c r="C88" s="28" t="str">
        <f>Source!G54</f>
        <v>Определение удельного сопротивления грунта</v>
      </c>
      <c r="D88" s="5">
        <f>Source!I54</f>
        <v>0</v>
      </c>
      <c r="E88" s="30">
        <f>Source!AB54</f>
        <v>42.016000000000005</v>
      </c>
      <c r="F88" s="30">
        <f>Source!AD54</f>
        <v>0</v>
      </c>
      <c r="G88" s="6">
        <f>Source!O54</f>
        <v>0</v>
      </c>
      <c r="H88" s="6">
        <f>Source!S54</f>
        <v>0</v>
      </c>
      <c r="I88" s="31">
        <f>Source!Q54</f>
        <v>0</v>
      </c>
      <c r="J88" s="30">
        <f>Source!AH54</f>
        <v>4</v>
      </c>
      <c r="K88" s="31">
        <f>Source!U54</f>
        <v>0</v>
      </c>
    </row>
    <row r="89" spans="3:11" ht="12.75">
      <c r="C89" s="29" t="str">
        <f>Source!H54</f>
        <v>измерение</v>
      </c>
      <c r="D89" s="5"/>
      <c r="E89" s="5">
        <f>Source!AF54</f>
        <v>42.016000000000005</v>
      </c>
      <c r="F89" s="5">
        <f>Source!AE54</f>
        <v>0</v>
      </c>
      <c r="G89" s="6"/>
      <c r="H89" s="6"/>
      <c r="I89" s="6">
        <f>Source!R54</f>
        <v>0</v>
      </c>
      <c r="J89" s="5">
        <f>Source!AI54</f>
        <v>0</v>
      </c>
      <c r="K89" s="6">
        <f>Source!V54</f>
        <v>0</v>
      </c>
    </row>
    <row r="90" spans="3:4" ht="12.75">
      <c r="C90" s="32" t="s">
        <v>206</v>
      </c>
      <c r="D90" s="33" t="str">
        <f>Source!BO54</f>
        <v>п01-11-012-1</v>
      </c>
    </row>
    <row r="91" spans="3:4" ht="12.75">
      <c r="C91" s="32" t="s">
        <v>207</v>
      </c>
      <c r="D91" s="32" t="str">
        <f>Source!DG54</f>
        <v>)*0,8</v>
      </c>
    </row>
    <row r="92" spans="3:7" ht="12.75">
      <c r="C92" s="34" t="s">
        <v>208</v>
      </c>
      <c r="D92" s="4">
        <f>Source!AT54</f>
        <v>65</v>
      </c>
      <c r="E92" s="4"/>
      <c r="F92" s="4"/>
      <c r="G92" s="35">
        <f>Source!X54</f>
        <v>0</v>
      </c>
    </row>
    <row r="93" spans="3:7" ht="12.75">
      <c r="C93" s="34" t="s">
        <v>209</v>
      </c>
      <c r="D93" s="4">
        <f>Source!AU54</f>
        <v>40</v>
      </c>
      <c r="E93" s="4"/>
      <c r="F93" s="4"/>
      <c r="G93" s="35">
        <f>Source!Y54</f>
        <v>0</v>
      </c>
    </row>
    <row r="97" spans="3:11" ht="12.75">
      <c r="C97" s="36" t="s">
        <v>210</v>
      </c>
      <c r="D97" s="71" t="str">
        <f>IF(Source!C12="1",Source!F56,Source!G56)</f>
        <v>Электротехнические устройства</v>
      </c>
      <c r="E97" s="71"/>
      <c r="F97" s="71"/>
      <c r="G97" s="71"/>
      <c r="H97" s="71"/>
      <c r="I97" s="71"/>
      <c r="J97" s="71"/>
      <c r="K97" s="71"/>
    </row>
    <row r="99" spans="3:8" ht="12.75">
      <c r="C99" s="70" t="str">
        <f>Source!H58</f>
        <v>Прямые затраты</v>
      </c>
      <c r="D99" s="70"/>
      <c r="E99" s="70"/>
      <c r="F99" s="70"/>
      <c r="G99" s="7">
        <f>Source!F58</f>
        <v>559.99</v>
      </c>
      <c r="H99" s="5"/>
    </row>
    <row r="101" spans="3:8" ht="12.75">
      <c r="C101" s="70" t="str">
        <f>Source!H62</f>
        <v>Основная ЗП рабочих</v>
      </c>
      <c r="D101" s="70"/>
      <c r="E101" s="70"/>
      <c r="F101" s="70"/>
      <c r="G101" s="7">
        <f>Source!F62</f>
        <v>559.99</v>
      </c>
      <c r="H101" s="5"/>
    </row>
    <row r="103" spans="3:8" ht="12.75">
      <c r="C103" s="70" t="str">
        <f>Source!H64</f>
        <v>Трудозатраты строителей</v>
      </c>
      <c r="D103" s="70"/>
      <c r="E103" s="70"/>
      <c r="F103" s="70"/>
      <c r="G103" s="7">
        <f>Source!F64</f>
        <v>55.5</v>
      </c>
      <c r="H103" s="5"/>
    </row>
    <row r="105" spans="3:8" ht="12.75">
      <c r="C105" s="70" t="str">
        <f>Source!H67</f>
        <v>Накладные расходы</v>
      </c>
      <c r="D105" s="70"/>
      <c r="E105" s="70"/>
      <c r="F105" s="70"/>
      <c r="G105" s="7">
        <f>Source!F67</f>
        <v>363.99</v>
      </c>
      <c r="H105" s="5"/>
    </row>
    <row r="107" spans="3:8" ht="12.75">
      <c r="C107" s="70" t="str">
        <f>Source!H68</f>
        <v>Сметная прибыль</v>
      </c>
      <c r="D107" s="70"/>
      <c r="E107" s="70"/>
      <c r="F107" s="70"/>
      <c r="G107" s="7">
        <f>Source!F68</f>
        <v>223.99</v>
      </c>
      <c r="H107" s="5"/>
    </row>
    <row r="110" spans="3:11" ht="15.75">
      <c r="C110" s="26" t="s">
        <v>205</v>
      </c>
      <c r="D110" s="73" t="str">
        <f>IF(Source!C12="1",Source!F70,Source!G70)</f>
        <v>Теплоэнергетическое оборудование</v>
      </c>
      <c r="E110" s="73"/>
      <c r="F110" s="73"/>
      <c r="G110" s="73"/>
      <c r="H110" s="73"/>
      <c r="I110" s="73"/>
      <c r="J110" s="73"/>
      <c r="K110" s="73"/>
    </row>
    <row r="112" spans="1:11" ht="12.75">
      <c r="A112" s="27" t="str">
        <f>Source!E74</f>
        <v>1</v>
      </c>
      <c r="B112" s="27" t="str">
        <f>Source!F74</f>
        <v>п07-02-001-1</v>
      </c>
      <c r="C112" s="28" t="str">
        <f>Source!G74</f>
        <v>Котел теплопроизводительностью, Гкал/ч, до 1</v>
      </c>
      <c r="D112" s="5">
        <v>1</v>
      </c>
      <c r="E112" s="30">
        <f>Source!AB74</f>
        <v>2022.954</v>
      </c>
      <c r="F112" s="30">
        <f>Source!AD74</f>
        <v>0</v>
      </c>
      <c r="G112" s="6">
        <f>+D112*E112</f>
        <v>2022.954</v>
      </c>
      <c r="H112" s="6">
        <f>+G112</f>
        <v>2022.954</v>
      </c>
      <c r="I112" s="31">
        <f>Source!Q74</f>
        <v>0</v>
      </c>
      <c r="J112" s="30">
        <f>Source!AH74</f>
        <v>241</v>
      </c>
      <c r="K112" s="31">
        <f>Source!U74</f>
        <v>723</v>
      </c>
    </row>
    <row r="113" spans="3:11" ht="12.75">
      <c r="C113" s="29" t="str">
        <f>Source!H74</f>
        <v>1 котел</v>
      </c>
      <c r="D113" s="5"/>
      <c r="E113" s="5">
        <f>Source!AF74</f>
        <v>2022.954</v>
      </c>
      <c r="F113" s="5">
        <f>Source!AE74</f>
        <v>0</v>
      </c>
      <c r="G113" s="6"/>
      <c r="H113" s="6"/>
      <c r="I113" s="6">
        <f>Source!R74</f>
        <v>0</v>
      </c>
      <c r="J113" s="5">
        <f>Source!AI74</f>
        <v>0</v>
      </c>
      <c r="K113" s="6">
        <f>Source!V74</f>
        <v>0</v>
      </c>
    </row>
    <row r="114" spans="3:4" ht="12.75">
      <c r="C114" s="32" t="s">
        <v>206</v>
      </c>
      <c r="D114" s="33" t="str">
        <f>Source!BO74</f>
        <v>п07-02-001-1</v>
      </c>
    </row>
    <row r="115" spans="3:4" ht="12.75">
      <c r="C115" s="32" t="s">
        <v>207</v>
      </c>
      <c r="D115" s="32" t="str">
        <f>Source!DG74</f>
        <v>)*0,6</v>
      </c>
    </row>
    <row r="116" spans="3:7" ht="12.75">
      <c r="C116" s="34" t="s">
        <v>208</v>
      </c>
      <c r="D116" s="4">
        <f>Source!AT74</f>
        <v>65</v>
      </c>
      <c r="E116" s="4"/>
      <c r="F116" s="4"/>
      <c r="G116" s="35">
        <v>1315</v>
      </c>
    </row>
    <row r="117" spans="3:7" ht="12.75">
      <c r="C117" s="34" t="s">
        <v>209</v>
      </c>
      <c r="D117" s="4">
        <f>Source!AU74</f>
        <v>40</v>
      </c>
      <c r="E117" s="4"/>
      <c r="F117" s="4"/>
      <c r="G117" s="35">
        <v>809</v>
      </c>
    </row>
    <row r="119" spans="1:11" ht="12.75">
      <c r="A119" s="27">
        <f>Source!E75</f>
        <v>0</v>
      </c>
      <c r="B119" s="27" t="str">
        <f>Source!F75</f>
        <v>п07-03-023-1</v>
      </c>
      <c r="C119" s="28" t="str">
        <f>Source!G75</f>
        <v>Установка импульсной очистки</v>
      </c>
      <c r="D119" s="5">
        <f>Source!I75</f>
        <v>0</v>
      </c>
      <c r="E119" s="30">
        <f>Source!AB75</f>
        <v>2352.24</v>
      </c>
      <c r="F119" s="30">
        <f>Source!AD75</f>
        <v>0</v>
      </c>
      <c r="G119" s="6">
        <f>Source!O75</f>
        <v>0</v>
      </c>
      <c r="H119" s="6">
        <f>Source!S75</f>
        <v>0</v>
      </c>
      <c r="I119" s="31">
        <f>Source!Q75</f>
        <v>0</v>
      </c>
      <c r="J119" s="30">
        <f>Source!AH75</f>
        <v>270</v>
      </c>
      <c r="K119" s="31">
        <f>Source!U75</f>
        <v>0</v>
      </c>
    </row>
    <row r="120" spans="3:11" ht="12.75">
      <c r="C120" s="29" t="str">
        <f>Source!H75</f>
        <v>1 установка</v>
      </c>
      <c r="D120" s="5"/>
      <c r="E120" s="5">
        <f>Source!AF75</f>
        <v>2352.24</v>
      </c>
      <c r="F120" s="5">
        <f>Source!AE75</f>
        <v>0</v>
      </c>
      <c r="G120" s="6"/>
      <c r="H120" s="6"/>
      <c r="I120" s="6">
        <f>Source!R75</f>
        <v>0</v>
      </c>
      <c r="J120" s="5">
        <f>Source!AI75</f>
        <v>0</v>
      </c>
      <c r="K120" s="6">
        <f>Source!V75</f>
        <v>0</v>
      </c>
    </row>
    <row r="121" spans="3:4" ht="12.75">
      <c r="C121" s="32" t="s">
        <v>206</v>
      </c>
      <c r="D121" s="33" t="str">
        <f>Source!BO75</f>
        <v>п07-03-023-1</v>
      </c>
    </row>
    <row r="122" spans="3:4" ht="12.75">
      <c r="C122" s="32" t="s">
        <v>207</v>
      </c>
      <c r="D122" s="32" t="str">
        <f>Source!DG75</f>
        <v>)*0,6</v>
      </c>
    </row>
    <row r="123" spans="3:7" ht="12.75">
      <c r="C123" s="34" t="s">
        <v>208</v>
      </c>
      <c r="D123" s="4">
        <f>Source!AT75</f>
        <v>65</v>
      </c>
      <c r="E123" s="4"/>
      <c r="F123" s="4"/>
      <c r="G123" s="35">
        <f>Source!X75</f>
        <v>0</v>
      </c>
    </row>
    <row r="124" spans="3:7" ht="12.75">
      <c r="C124" s="34" t="s">
        <v>209</v>
      </c>
      <c r="D124" s="4">
        <f>Source!AU75</f>
        <v>40</v>
      </c>
      <c r="E124" s="4"/>
      <c r="F124" s="4"/>
      <c r="G124" s="35">
        <f>Source!Y75</f>
        <v>0</v>
      </c>
    </row>
    <row r="126" spans="1:11" ht="12.75">
      <c r="A126" s="27">
        <f>Source!E76</f>
        <v>2</v>
      </c>
      <c r="B126" s="27" t="str">
        <f>Source!F76</f>
        <v>п07-03-041-1</v>
      </c>
      <c r="C126" s="28" t="str">
        <f>Source!G76</f>
        <v>Установка производительностью, Гкал/ч, до 0,5</v>
      </c>
      <c r="D126" s="5">
        <v>0</v>
      </c>
      <c r="E126" s="30">
        <f>Source!AB76</f>
        <v>2476.23</v>
      </c>
      <c r="F126" s="30">
        <f>Source!AD76</f>
        <v>0</v>
      </c>
      <c r="G126" s="6">
        <v>0</v>
      </c>
      <c r="H126" s="6">
        <v>0</v>
      </c>
      <c r="I126" s="31">
        <f>Source!Q76</f>
        <v>0</v>
      </c>
      <c r="J126" s="30">
        <f>Source!AH76</f>
        <v>295</v>
      </c>
      <c r="K126" s="31">
        <f>Source!U76</f>
        <v>295</v>
      </c>
    </row>
    <row r="127" spans="3:11" ht="12.75">
      <c r="C127" s="29" t="str">
        <f>Source!H76</f>
        <v>1 установка</v>
      </c>
      <c r="D127" s="5"/>
      <c r="E127" s="5">
        <f>Source!AF76</f>
        <v>2476.23</v>
      </c>
      <c r="F127" s="5">
        <f>Source!AE76</f>
        <v>0</v>
      </c>
      <c r="G127" s="6"/>
      <c r="H127" s="6"/>
      <c r="I127" s="6">
        <f>Source!R76</f>
        <v>0</v>
      </c>
      <c r="J127" s="5">
        <f>Source!AI76</f>
        <v>0</v>
      </c>
      <c r="K127" s="6">
        <f>Source!V76</f>
        <v>0</v>
      </c>
    </row>
    <row r="128" spans="3:4" ht="12.75">
      <c r="C128" s="32" t="s">
        <v>206</v>
      </c>
      <c r="D128" s="33" t="str">
        <f>Source!BO76</f>
        <v>п07-03-041-1</v>
      </c>
    </row>
    <row r="129" spans="3:4" ht="12.75">
      <c r="C129" s="32" t="s">
        <v>207</v>
      </c>
      <c r="D129" s="32" t="str">
        <f>Source!DG76</f>
        <v>)*0,6</v>
      </c>
    </row>
    <row r="130" spans="3:7" ht="12.75">
      <c r="C130" s="34" t="s">
        <v>208</v>
      </c>
      <c r="D130" s="4">
        <f>Source!AT76</f>
        <v>65</v>
      </c>
      <c r="E130" s="4"/>
      <c r="F130" s="4"/>
      <c r="G130" s="35"/>
    </row>
    <row r="131" spans="3:7" ht="12.75">
      <c r="C131" s="34" t="s">
        <v>209</v>
      </c>
      <c r="D131" s="4">
        <f>Source!AU76</f>
        <v>40</v>
      </c>
      <c r="E131" s="4"/>
      <c r="F131" s="4"/>
      <c r="G131" s="35"/>
    </row>
    <row r="133" spans="1:11" ht="12.75">
      <c r="A133" s="27">
        <f>Source!E77</f>
        <v>3</v>
      </c>
      <c r="B133" s="27" t="str">
        <f>Source!F77</f>
        <v>п07-03-050-1</v>
      </c>
      <c r="C133" s="28" t="str">
        <f>Source!G77</f>
        <v>Установка производительностью до 100 т/ч</v>
      </c>
      <c r="D133" s="5">
        <f>Source!I77</f>
        <v>1</v>
      </c>
      <c r="E133" s="30">
        <f>Source!AB77</f>
        <v>1158.696</v>
      </c>
      <c r="F133" s="30">
        <f>Source!AD77</f>
        <v>0</v>
      </c>
      <c r="G133" s="6"/>
      <c r="H133" s="6"/>
      <c r="I133" s="31">
        <f>Source!Q77</f>
        <v>0</v>
      </c>
      <c r="J133" s="30">
        <f>Source!AH77</f>
        <v>133</v>
      </c>
      <c r="K133" s="31">
        <f>Source!U77</f>
        <v>133</v>
      </c>
    </row>
    <row r="134" spans="3:11" ht="12.75">
      <c r="C134" s="29" t="str">
        <f>Source!H77</f>
        <v>1 установка</v>
      </c>
      <c r="D134" s="5"/>
      <c r="E134" s="5">
        <f>Source!AF77</f>
        <v>1158.696</v>
      </c>
      <c r="F134" s="5">
        <f>Source!AE77</f>
        <v>0</v>
      </c>
      <c r="G134" s="6"/>
      <c r="H134" s="6"/>
      <c r="I134" s="6">
        <f>Source!R77</f>
        <v>0</v>
      </c>
      <c r="J134" s="5">
        <f>Source!AI77</f>
        <v>0</v>
      </c>
      <c r="K134" s="6">
        <f>Source!V77</f>
        <v>0</v>
      </c>
    </row>
    <row r="135" spans="3:4" ht="12.75">
      <c r="C135" s="32" t="s">
        <v>206</v>
      </c>
      <c r="D135" s="33" t="str">
        <f>Source!BO77</f>
        <v>п07-03-050-1</v>
      </c>
    </row>
    <row r="136" spans="3:4" ht="12.75">
      <c r="C136" s="32" t="s">
        <v>207</v>
      </c>
      <c r="D136" s="32" t="str">
        <f>Source!DG77</f>
        <v>)*0,6</v>
      </c>
    </row>
    <row r="137" spans="3:7" ht="12.75">
      <c r="C137" s="34" t="s">
        <v>208</v>
      </c>
      <c r="D137" s="4">
        <f>Source!AT77</f>
        <v>65</v>
      </c>
      <c r="E137" s="4"/>
      <c r="F137" s="4"/>
      <c r="G137" s="35"/>
    </row>
    <row r="138" spans="3:7" ht="12.75">
      <c r="C138" s="34" t="s">
        <v>209</v>
      </c>
      <c r="D138" s="4">
        <f>Source!AU77</f>
        <v>40</v>
      </c>
      <c r="E138" s="4"/>
      <c r="F138" s="4"/>
      <c r="G138" s="35"/>
    </row>
    <row r="140" spans="1:11" ht="24">
      <c r="A140" s="27">
        <f>Source!E78</f>
        <v>4</v>
      </c>
      <c r="B140" s="27" t="str">
        <f>Source!F78</f>
        <v>п07-03-055-1</v>
      </c>
      <c r="C140" s="28" t="str">
        <f>Source!G78</f>
        <v>Бак вместимостью до 100 м3 давлением, МПа (кгс/см2), до 0,12</v>
      </c>
      <c r="D140" s="5">
        <f>Source!I78</f>
        <v>1</v>
      </c>
      <c r="E140" s="30">
        <f>Source!AB78</f>
        <v>105.414</v>
      </c>
      <c r="F140" s="30">
        <f>Source!AD78</f>
        <v>0</v>
      </c>
      <c r="G140" s="6">
        <f>Source!O78</f>
        <v>105.41</v>
      </c>
      <c r="H140" s="6">
        <f>Source!S78</f>
        <v>105.41</v>
      </c>
      <c r="I140" s="31">
        <f>Source!Q78</f>
        <v>0</v>
      </c>
      <c r="J140" s="30">
        <f>Source!AH78</f>
        <v>12.1</v>
      </c>
      <c r="K140" s="31">
        <f>Source!U78</f>
        <v>12.1</v>
      </c>
    </row>
    <row r="141" spans="3:11" ht="12.75">
      <c r="C141" s="29" t="str">
        <f>Source!H78</f>
        <v>1 бак</v>
      </c>
      <c r="D141" s="5"/>
      <c r="E141" s="5">
        <f>Source!AF78</f>
        <v>105.414</v>
      </c>
      <c r="F141" s="5">
        <f>Source!AE78</f>
        <v>0</v>
      </c>
      <c r="G141" s="6"/>
      <c r="H141" s="6"/>
      <c r="I141" s="6">
        <f>Source!R78</f>
        <v>0</v>
      </c>
      <c r="J141" s="5">
        <f>Source!AI78</f>
        <v>0</v>
      </c>
      <c r="K141" s="6">
        <f>Source!V78</f>
        <v>0</v>
      </c>
    </row>
    <row r="142" spans="3:4" ht="12.75">
      <c r="C142" s="32" t="s">
        <v>206</v>
      </c>
      <c r="D142" s="33" t="str">
        <f>Source!BO78</f>
        <v>п07-03-055-1</v>
      </c>
    </row>
    <row r="143" spans="3:4" ht="12.75">
      <c r="C143" s="32" t="s">
        <v>207</v>
      </c>
      <c r="D143" s="32" t="str">
        <f>Source!DG78</f>
        <v>)*0,6</v>
      </c>
    </row>
    <row r="144" spans="3:7" ht="12.75">
      <c r="C144" s="34" t="s">
        <v>208</v>
      </c>
      <c r="D144" s="4">
        <f>Source!AT78</f>
        <v>65</v>
      </c>
      <c r="E144" s="4"/>
      <c r="F144" s="4"/>
      <c r="G144" s="35">
        <f>Source!X78</f>
        <v>68.52</v>
      </c>
    </row>
    <row r="145" spans="3:7" ht="12.75">
      <c r="C145" s="34" t="s">
        <v>209</v>
      </c>
      <c r="D145" s="4">
        <f>Source!AU78</f>
        <v>40</v>
      </c>
      <c r="E145" s="4"/>
      <c r="F145" s="4"/>
      <c r="G145" s="35">
        <f>Source!Y78</f>
        <v>42.16</v>
      </c>
    </row>
    <row r="147" spans="1:11" ht="12.75">
      <c r="A147" s="27">
        <f>Source!E79</f>
        <v>0</v>
      </c>
      <c r="B147" s="27" t="str">
        <f>Source!F79</f>
        <v>п07-04-025-1</v>
      </c>
      <c r="C147" s="28" t="str">
        <f>Source!G79</f>
        <v>Установка производительностью, м3/ч, до 20</v>
      </c>
      <c r="D147" s="5">
        <f>Source!I79</f>
        <v>0</v>
      </c>
      <c r="E147" s="30">
        <f>Source!AB79</f>
        <v>1768.5359999999998</v>
      </c>
      <c r="F147" s="30">
        <f>Source!AD79</f>
        <v>0</v>
      </c>
      <c r="G147" s="6">
        <f>Source!O79</f>
        <v>0</v>
      </c>
      <c r="H147" s="6">
        <f>Source!S79</f>
        <v>0</v>
      </c>
      <c r="I147" s="31">
        <f>Source!Q79</f>
        <v>0</v>
      </c>
      <c r="J147" s="30">
        <f>Source!AH79</f>
        <v>203</v>
      </c>
      <c r="K147" s="31">
        <f>Source!U79</f>
        <v>0</v>
      </c>
    </row>
    <row r="148" spans="3:11" ht="12.75">
      <c r="C148" s="29" t="str">
        <f>Source!H79</f>
        <v>1 установка</v>
      </c>
      <c r="D148" s="5"/>
      <c r="E148" s="5">
        <f>Source!AF79</f>
        <v>1768.5359999999998</v>
      </c>
      <c r="F148" s="5">
        <f>Source!AE79</f>
        <v>0</v>
      </c>
      <c r="G148" s="6"/>
      <c r="H148" s="6"/>
      <c r="I148" s="6">
        <f>Source!R79</f>
        <v>0</v>
      </c>
      <c r="J148" s="5">
        <f>Source!AI79</f>
        <v>0</v>
      </c>
      <c r="K148" s="6">
        <f>Source!V79</f>
        <v>0</v>
      </c>
    </row>
    <row r="149" spans="3:4" ht="12.75">
      <c r="C149" s="32" t="s">
        <v>206</v>
      </c>
      <c r="D149" s="33" t="str">
        <f>Source!BO79</f>
        <v>п07-04-025-1</v>
      </c>
    </row>
    <row r="150" spans="3:4" ht="12.75">
      <c r="C150" s="32" t="s">
        <v>207</v>
      </c>
      <c r="D150" s="32" t="str">
        <f>Source!DG79</f>
        <v>)*0,6</v>
      </c>
    </row>
    <row r="151" spans="3:7" ht="12.75">
      <c r="C151" s="34" t="s">
        <v>208</v>
      </c>
      <c r="D151" s="4">
        <f>Source!AT79</f>
        <v>65</v>
      </c>
      <c r="E151" s="4"/>
      <c r="F151" s="4"/>
      <c r="G151" s="35">
        <f>Source!X79</f>
        <v>0</v>
      </c>
    </row>
    <row r="152" spans="3:7" ht="12.75">
      <c r="C152" s="34" t="s">
        <v>209</v>
      </c>
      <c r="D152" s="4">
        <f>Source!AU79</f>
        <v>40</v>
      </c>
      <c r="E152" s="4"/>
      <c r="F152" s="4"/>
      <c r="G152" s="35">
        <f>Source!Y79</f>
        <v>0</v>
      </c>
    </row>
    <row r="154" spans="1:11" ht="12.75">
      <c r="A154" s="27">
        <f>Source!E80</f>
        <v>5</v>
      </c>
      <c r="B154" s="27" t="str">
        <f>Source!F80</f>
        <v>п07-06-002-1</v>
      </c>
      <c r="C154" s="28" t="str">
        <f>Source!G80</f>
        <v>Труба дымовая металлическая</v>
      </c>
      <c r="D154" s="5">
        <f>Source!I80</f>
        <v>2</v>
      </c>
      <c r="E154" s="30">
        <f>Source!AB80</f>
        <v>243.93599999999998</v>
      </c>
      <c r="F154" s="30">
        <f>Source!AD80</f>
        <v>0</v>
      </c>
      <c r="G154" s="6">
        <f>Source!O80</f>
        <v>487.87</v>
      </c>
      <c r="H154" s="6">
        <f>Source!S80</f>
        <v>487.87</v>
      </c>
      <c r="I154" s="31">
        <f>Source!Q80</f>
        <v>0</v>
      </c>
      <c r="J154" s="30">
        <f>Source!AH80</f>
        <v>28</v>
      </c>
      <c r="K154" s="31">
        <f>Source!U80</f>
        <v>56</v>
      </c>
    </row>
    <row r="155" spans="3:11" ht="12.75">
      <c r="C155" s="29" t="str">
        <f>Source!H80</f>
        <v>1 ТРУБА</v>
      </c>
      <c r="D155" s="5"/>
      <c r="E155" s="5">
        <f>Source!AF80</f>
        <v>243.93599999999998</v>
      </c>
      <c r="F155" s="5">
        <f>Source!AE80</f>
        <v>0</v>
      </c>
      <c r="G155" s="6"/>
      <c r="H155" s="6"/>
      <c r="I155" s="6">
        <f>Source!R80</f>
        <v>0</v>
      </c>
      <c r="J155" s="5">
        <f>Source!AI80</f>
        <v>0</v>
      </c>
      <c r="K155" s="6">
        <f>Source!V80</f>
        <v>0</v>
      </c>
    </row>
    <row r="156" spans="3:4" ht="12.75">
      <c r="C156" s="32" t="s">
        <v>206</v>
      </c>
      <c r="D156" s="33" t="str">
        <f>Source!BO80</f>
        <v>п07-06-002-1</v>
      </c>
    </row>
    <row r="157" spans="3:4" ht="12.75">
      <c r="C157" s="32" t="s">
        <v>207</v>
      </c>
      <c r="D157" s="32" t="str">
        <f>Source!DG80</f>
        <v>)*0,6</v>
      </c>
    </row>
    <row r="158" spans="3:7" ht="12.75">
      <c r="C158" s="34" t="s">
        <v>208</v>
      </c>
      <c r="D158" s="4">
        <f>Source!AT80</f>
        <v>65</v>
      </c>
      <c r="E158" s="4"/>
      <c r="F158" s="4"/>
      <c r="G158" s="35">
        <f>Source!X80</f>
        <v>317.12</v>
      </c>
    </row>
    <row r="159" spans="3:7" ht="12.75">
      <c r="C159" s="34" t="s">
        <v>209</v>
      </c>
      <c r="D159" s="4">
        <f>Source!AU80</f>
        <v>40</v>
      </c>
      <c r="E159" s="4"/>
      <c r="F159" s="4"/>
      <c r="G159" s="35">
        <f>Source!Y80</f>
        <v>195.15</v>
      </c>
    </row>
    <row r="161" spans="1:11" ht="12.75">
      <c r="A161" s="27">
        <f>Source!E81</f>
        <v>6</v>
      </c>
      <c r="B161" s="27" t="str">
        <f>Source!F81</f>
        <v>п07-04-034-1</v>
      </c>
      <c r="C161" s="28" t="str">
        <f>Source!G81</f>
        <v>Котлоагрегат теплопроизводительностью до 180 Гкал/ч</v>
      </c>
      <c r="D161" s="5">
        <v>1</v>
      </c>
      <c r="E161" s="30">
        <f>Source!AB81</f>
        <v>1359.072</v>
      </c>
      <c r="F161" s="30">
        <f>Source!AD81</f>
        <v>0</v>
      </c>
      <c r="G161" s="6">
        <f>+D161*E161</f>
        <v>1359.072</v>
      </c>
      <c r="H161" s="6">
        <f>+G161</f>
        <v>1359.072</v>
      </c>
      <c r="I161" s="31">
        <f>Source!Q81</f>
        <v>0</v>
      </c>
      <c r="J161" s="30">
        <f>Source!AH81</f>
        <v>156</v>
      </c>
      <c r="K161" s="31">
        <f>Source!U81</f>
        <v>468</v>
      </c>
    </row>
    <row r="162" spans="3:11" ht="12.75">
      <c r="C162" s="29" t="str">
        <f>Source!H81</f>
        <v>1 котлоагрегат</v>
      </c>
      <c r="D162" s="5"/>
      <c r="E162" s="5">
        <f>Source!AF81</f>
        <v>1359.072</v>
      </c>
      <c r="F162" s="5">
        <f>Source!AE81</f>
        <v>0</v>
      </c>
      <c r="G162" s="6"/>
      <c r="H162" s="6"/>
      <c r="I162" s="6">
        <f>Source!R81</f>
        <v>0</v>
      </c>
      <c r="J162" s="5">
        <f>Source!AI81</f>
        <v>0</v>
      </c>
      <c r="K162" s="6">
        <f>Source!V81</f>
        <v>0</v>
      </c>
    </row>
    <row r="163" spans="3:4" ht="12.75">
      <c r="C163" s="32" t="s">
        <v>206</v>
      </c>
      <c r="D163" s="33" t="str">
        <f>Source!BO81</f>
        <v>п07-04-034-1</v>
      </c>
    </row>
    <row r="164" spans="3:4" ht="12.75">
      <c r="C164" s="32" t="s">
        <v>207</v>
      </c>
      <c r="D164" s="32" t="str">
        <f>Source!DG81</f>
        <v>)*0,6</v>
      </c>
    </row>
    <row r="165" spans="3:7" ht="12.75">
      <c r="C165" s="34" t="s">
        <v>208</v>
      </c>
      <c r="D165" s="4">
        <f>Source!AT81</f>
        <v>65</v>
      </c>
      <c r="E165" s="4"/>
      <c r="F165" s="4"/>
      <c r="G165" s="35">
        <v>883</v>
      </c>
    </row>
    <row r="166" spans="3:7" ht="12.75">
      <c r="C166" s="34" t="s">
        <v>209</v>
      </c>
      <c r="D166" s="4">
        <f>Source!AU81</f>
        <v>40</v>
      </c>
      <c r="E166" s="4"/>
      <c r="F166" s="4"/>
      <c r="G166" s="35">
        <v>543</v>
      </c>
    </row>
    <row r="168" spans="1:11" ht="12.75">
      <c r="A168" s="27">
        <f>Source!E82</f>
        <v>7</v>
      </c>
      <c r="B168" s="27" t="str">
        <f>Source!F82</f>
        <v>п07-07-001-1</v>
      </c>
      <c r="C168" s="28" t="str">
        <f>Source!G82</f>
        <v>Система обеспечения сырой и химочищенной водой</v>
      </c>
      <c r="D168" s="5">
        <f>Source!I82</f>
        <v>1</v>
      </c>
      <c r="E168" s="30">
        <f>Source!AB82</f>
        <v>261.36</v>
      </c>
      <c r="F168" s="30">
        <f>Source!AD82</f>
        <v>0</v>
      </c>
      <c r="G168" s="6">
        <f>Source!O82</f>
        <v>261.36</v>
      </c>
      <c r="H168" s="6">
        <f>Source!S82</f>
        <v>261.36</v>
      </c>
      <c r="I168" s="31">
        <f>Source!Q82</f>
        <v>0</v>
      </c>
      <c r="J168" s="30">
        <f>Source!AH82</f>
        <v>30</v>
      </c>
      <c r="K168" s="31">
        <f>Source!U82</f>
        <v>30</v>
      </c>
    </row>
    <row r="169" spans="3:11" ht="12.75">
      <c r="C169" s="29" t="str">
        <f>Source!H82</f>
        <v>1 система</v>
      </c>
      <c r="D169" s="5"/>
      <c r="E169" s="5">
        <f>Source!AF82</f>
        <v>261.36</v>
      </c>
      <c r="F169" s="5">
        <f>Source!AE82</f>
        <v>0</v>
      </c>
      <c r="G169" s="6"/>
      <c r="H169" s="6"/>
      <c r="I169" s="6">
        <f>Source!R82</f>
        <v>0</v>
      </c>
      <c r="J169" s="5">
        <f>Source!AI82</f>
        <v>0</v>
      </c>
      <c r="K169" s="6">
        <f>Source!V82</f>
        <v>0</v>
      </c>
    </row>
    <row r="170" spans="3:4" ht="12.75">
      <c r="C170" s="32" t="s">
        <v>206</v>
      </c>
      <c r="D170" s="33" t="str">
        <f>Source!BO82</f>
        <v>п07-07-001-1</v>
      </c>
    </row>
    <row r="171" spans="3:4" ht="12.75">
      <c r="C171" s="32" t="s">
        <v>207</v>
      </c>
      <c r="D171" s="32" t="str">
        <f>Source!DG82</f>
        <v>)*0,6</v>
      </c>
    </row>
    <row r="172" spans="3:7" ht="12.75">
      <c r="C172" s="34" t="s">
        <v>208</v>
      </c>
      <c r="D172" s="4">
        <f>Source!AT82</f>
        <v>65</v>
      </c>
      <c r="E172" s="4"/>
      <c r="F172" s="4"/>
      <c r="G172" s="35">
        <f>Source!X82</f>
        <v>169.88</v>
      </c>
    </row>
    <row r="173" spans="3:7" ht="12.75">
      <c r="C173" s="34" t="s">
        <v>209</v>
      </c>
      <c r="D173" s="4">
        <f>Source!AU82</f>
        <v>40</v>
      </c>
      <c r="E173" s="4"/>
      <c r="F173" s="4"/>
      <c r="G173" s="35">
        <f>Source!Y82</f>
        <v>104.54</v>
      </c>
    </row>
    <row r="175" spans="1:11" ht="24">
      <c r="A175" s="27">
        <f>Source!E83</f>
        <v>0</v>
      </c>
      <c r="B175" s="27" t="str">
        <f>Source!F83</f>
        <v>п07-07-003-1</v>
      </c>
      <c r="C175" s="28" t="str">
        <f>Source!G83</f>
        <v>Система сетевой прямой и обратной воды общей теплопроизводительностью, Гкал/ч, до 10</v>
      </c>
      <c r="D175" s="5">
        <f>Source!I83</f>
        <v>0</v>
      </c>
      <c r="E175" s="30">
        <f>Source!AB83</f>
        <v>444.882</v>
      </c>
      <c r="F175" s="30">
        <f>Source!AD83</f>
        <v>0</v>
      </c>
      <c r="G175" s="6">
        <f>Source!O83</f>
        <v>0</v>
      </c>
      <c r="H175" s="6">
        <f>Source!S83</f>
        <v>0</v>
      </c>
      <c r="I175" s="31">
        <f>Source!Q83</f>
        <v>0</v>
      </c>
      <c r="J175" s="30">
        <f>Source!AH83</f>
        <v>53</v>
      </c>
      <c r="K175" s="31">
        <f>Source!U83</f>
        <v>0</v>
      </c>
    </row>
    <row r="176" spans="3:11" ht="12.75">
      <c r="C176" s="29" t="str">
        <f>Source!H83</f>
        <v>1 система</v>
      </c>
      <c r="D176" s="5"/>
      <c r="E176" s="5">
        <f>Source!AF83</f>
        <v>444.882</v>
      </c>
      <c r="F176" s="5">
        <f>Source!AE83</f>
        <v>0</v>
      </c>
      <c r="G176" s="6"/>
      <c r="H176" s="6"/>
      <c r="I176" s="6">
        <f>Source!R83</f>
        <v>0</v>
      </c>
      <c r="J176" s="5">
        <f>Source!AI83</f>
        <v>0</v>
      </c>
      <c r="K176" s="6">
        <f>Source!V83</f>
        <v>0</v>
      </c>
    </row>
    <row r="177" spans="3:4" ht="12.75">
      <c r="C177" s="32" t="s">
        <v>206</v>
      </c>
      <c r="D177" s="33" t="str">
        <f>Source!BO83</f>
        <v>п07-07-003-1</v>
      </c>
    </row>
    <row r="178" spans="3:4" ht="12.75">
      <c r="C178" s="32" t="s">
        <v>207</v>
      </c>
      <c r="D178" s="32" t="str">
        <f>Source!DG83</f>
        <v>)*0,6</v>
      </c>
    </row>
    <row r="179" spans="3:7" ht="12.75">
      <c r="C179" s="34" t="s">
        <v>208</v>
      </c>
      <c r="D179" s="4">
        <f>Source!AT83</f>
        <v>65</v>
      </c>
      <c r="E179" s="4"/>
      <c r="F179" s="4"/>
      <c r="G179" s="35">
        <f>Source!X83</f>
        <v>0</v>
      </c>
    </row>
    <row r="180" spans="3:7" ht="12.75">
      <c r="C180" s="34" t="s">
        <v>209</v>
      </c>
      <c r="D180" s="4">
        <f>Source!AU83</f>
        <v>40</v>
      </c>
      <c r="E180" s="4"/>
      <c r="F180" s="4"/>
      <c r="G180" s="35">
        <f>Source!Y83</f>
        <v>0</v>
      </c>
    </row>
    <row r="182" spans="1:11" ht="24">
      <c r="A182" s="27">
        <f>Source!E84</f>
        <v>0</v>
      </c>
      <c r="B182" s="27" t="str">
        <f>Source!F84</f>
        <v>п07-07-005-1</v>
      </c>
      <c r="C182" s="28" t="str">
        <f>Source!G84</f>
        <v>Система хозяйственно-противопожарного водоснабжения производительностью до 500 Гкал/ч</v>
      </c>
      <c r="D182" s="5">
        <f>Source!I84</f>
        <v>0</v>
      </c>
      <c r="E182" s="30">
        <f>Source!AB84</f>
        <v>235.224</v>
      </c>
      <c r="F182" s="30">
        <f>Source!AD84</f>
        <v>0</v>
      </c>
      <c r="G182" s="6">
        <f>Source!O84</f>
        <v>0</v>
      </c>
      <c r="H182" s="6">
        <f>Source!S84</f>
        <v>0</v>
      </c>
      <c r="I182" s="31">
        <f>Source!Q84</f>
        <v>0</v>
      </c>
      <c r="J182" s="30">
        <f>Source!AH84</f>
        <v>27</v>
      </c>
      <c r="K182" s="31">
        <f>Source!U84</f>
        <v>0</v>
      </c>
    </row>
    <row r="183" spans="3:11" ht="12.75">
      <c r="C183" s="29" t="str">
        <f>Source!H84</f>
        <v>1 система</v>
      </c>
      <c r="D183" s="5"/>
      <c r="E183" s="5">
        <f>Source!AF84</f>
        <v>235.224</v>
      </c>
      <c r="F183" s="5">
        <f>Source!AE84</f>
        <v>0</v>
      </c>
      <c r="G183" s="6"/>
      <c r="H183" s="6"/>
      <c r="I183" s="6">
        <f>Source!R84</f>
        <v>0</v>
      </c>
      <c r="J183" s="5">
        <f>Source!AI84</f>
        <v>0</v>
      </c>
      <c r="K183" s="6">
        <f>Source!V84</f>
        <v>0</v>
      </c>
    </row>
    <row r="184" spans="3:4" ht="12.75">
      <c r="C184" s="32" t="s">
        <v>206</v>
      </c>
      <c r="D184" s="33" t="str">
        <f>Source!BO84</f>
        <v>п07-07-005-1</v>
      </c>
    </row>
    <row r="185" spans="3:4" ht="12.75">
      <c r="C185" s="32" t="s">
        <v>207</v>
      </c>
      <c r="D185" s="32" t="str">
        <f>Source!DG84</f>
        <v>)*0,6</v>
      </c>
    </row>
    <row r="186" spans="3:7" ht="12.75">
      <c r="C186" s="34" t="s">
        <v>208</v>
      </c>
      <c r="D186" s="4">
        <f>Source!AT84</f>
        <v>65</v>
      </c>
      <c r="E186" s="4"/>
      <c r="F186" s="4"/>
      <c r="G186" s="35">
        <f>Source!X84</f>
        <v>0</v>
      </c>
    </row>
    <row r="187" spans="3:7" ht="12.75">
      <c r="C187" s="34" t="s">
        <v>209</v>
      </c>
      <c r="D187" s="4">
        <f>Source!AU84</f>
        <v>40</v>
      </c>
      <c r="E187" s="4"/>
      <c r="F187" s="4"/>
      <c r="G187" s="35">
        <f>Source!Y84</f>
        <v>0</v>
      </c>
    </row>
    <row r="189" spans="1:11" ht="24">
      <c r="A189" s="27">
        <f>Source!E85</f>
        <v>0</v>
      </c>
      <c r="B189" s="27" t="str">
        <f>Source!F85</f>
        <v>п07-07-013-1</v>
      </c>
      <c r="C189" s="28" t="str">
        <f>Source!G85</f>
        <v>Система технологической канализации котельной производительностью, Гкал/ч, до 10</v>
      </c>
      <c r="D189" s="5">
        <f>Source!I85</f>
        <v>0</v>
      </c>
      <c r="E189" s="30">
        <f>Source!AB85</f>
        <v>270.072</v>
      </c>
      <c r="F189" s="30">
        <f>Source!AD85</f>
        <v>0</v>
      </c>
      <c r="G189" s="6">
        <f>Source!O85</f>
        <v>0</v>
      </c>
      <c r="H189" s="6">
        <f>Source!S85</f>
        <v>0</v>
      </c>
      <c r="I189" s="31">
        <f>Source!Q85</f>
        <v>0</v>
      </c>
      <c r="J189" s="30">
        <f>Source!AH85</f>
        <v>31</v>
      </c>
      <c r="K189" s="31">
        <f>Source!U85</f>
        <v>0</v>
      </c>
    </row>
    <row r="190" spans="3:11" ht="12.75">
      <c r="C190" s="29" t="str">
        <f>Source!H85</f>
        <v>1 система</v>
      </c>
      <c r="D190" s="5"/>
      <c r="E190" s="5">
        <f>Source!AF85</f>
        <v>270.072</v>
      </c>
      <c r="F190" s="5">
        <f>Source!AE85</f>
        <v>0</v>
      </c>
      <c r="G190" s="6"/>
      <c r="H190" s="6"/>
      <c r="I190" s="6">
        <f>Source!R85</f>
        <v>0</v>
      </c>
      <c r="J190" s="5">
        <f>Source!AI85</f>
        <v>0</v>
      </c>
      <c r="K190" s="6">
        <f>Source!V85</f>
        <v>0</v>
      </c>
    </row>
    <row r="191" spans="3:4" ht="12.75">
      <c r="C191" s="32" t="s">
        <v>206</v>
      </c>
      <c r="D191" s="33" t="str">
        <f>Source!BO85</f>
        <v>п07-07-013-1</v>
      </c>
    </row>
    <row r="192" spans="3:4" ht="12.75">
      <c r="C192" s="32" t="s">
        <v>207</v>
      </c>
      <c r="D192" s="32" t="str">
        <f>Source!DG85</f>
        <v>)*0,6</v>
      </c>
    </row>
    <row r="193" spans="3:7" ht="12.75">
      <c r="C193" s="34" t="s">
        <v>208</v>
      </c>
      <c r="D193" s="4">
        <f>Source!AT85</f>
        <v>65</v>
      </c>
      <c r="E193" s="4"/>
      <c r="F193" s="4"/>
      <c r="G193" s="35">
        <f>Source!X85</f>
        <v>0</v>
      </c>
    </row>
    <row r="194" spans="3:7" ht="12.75">
      <c r="C194" s="34" t="s">
        <v>209</v>
      </c>
      <c r="D194" s="4">
        <f>Source!AU85</f>
        <v>40</v>
      </c>
      <c r="E194" s="4"/>
      <c r="F194" s="4"/>
      <c r="G194" s="35">
        <f>Source!Y85</f>
        <v>0</v>
      </c>
    </row>
    <row r="198" spans="3:11" ht="12.75">
      <c r="C198" s="36" t="s">
        <v>210</v>
      </c>
      <c r="D198" s="71" t="str">
        <f>IF(Source!C12="1",Source!F87,Source!G87)</f>
        <v>Теплоэнергетическое оборудование</v>
      </c>
      <c r="E198" s="71"/>
      <c r="F198" s="71"/>
      <c r="G198" s="71"/>
      <c r="H198" s="71"/>
      <c r="I198" s="71"/>
      <c r="J198" s="71"/>
      <c r="K198" s="71"/>
    </row>
    <row r="200" spans="3:8" ht="12.75">
      <c r="C200" s="70" t="str">
        <f>Source!H89</f>
        <v>Прямые затраты</v>
      </c>
      <c r="D200" s="70"/>
      <c r="E200" s="70"/>
      <c r="F200" s="70"/>
      <c r="G200" s="7">
        <v>4236</v>
      </c>
      <c r="H200" s="5"/>
    </row>
    <row r="202" spans="3:8" ht="12.75">
      <c r="C202" s="70" t="str">
        <f>Source!H93</f>
        <v>Основная ЗП рабочих</v>
      </c>
      <c r="D202" s="70"/>
      <c r="E202" s="70"/>
      <c r="F202" s="70"/>
      <c r="G202" s="7">
        <f>+G200</f>
        <v>4236</v>
      </c>
      <c r="H202" s="5"/>
    </row>
    <row r="204" spans="3:8" ht="12.75">
      <c r="C204" s="70"/>
      <c r="D204" s="70"/>
      <c r="E204" s="70"/>
      <c r="F204" s="70"/>
      <c r="G204" s="7"/>
      <c r="H204" s="5"/>
    </row>
    <row r="206" spans="3:8" ht="12.75">
      <c r="C206" s="70" t="str">
        <f>Source!H98</f>
        <v>Накладные расходы</v>
      </c>
      <c r="D206" s="70"/>
      <c r="E206" s="70"/>
      <c r="F206" s="70"/>
      <c r="G206" s="7">
        <v>2753.4</v>
      </c>
      <c r="H206" s="5"/>
    </row>
    <row r="208" spans="3:8" ht="12.75">
      <c r="C208" s="70" t="str">
        <f>Source!H99</f>
        <v>Сметная прибыль</v>
      </c>
      <c r="D208" s="70"/>
      <c r="E208" s="70"/>
      <c r="F208" s="70"/>
      <c r="G208" s="7">
        <v>1694.4</v>
      </c>
      <c r="H208" s="5"/>
    </row>
    <row r="211" spans="3:11" ht="12.75">
      <c r="C211" s="36" t="s">
        <v>211</v>
      </c>
      <c r="D211" s="71" t="str">
        <f>IF(Source!C12="1",Source!F115,Source!G115)</f>
        <v>Котельная в с. Филипповка Мелекесского района</v>
      </c>
      <c r="E211" s="71"/>
      <c r="F211" s="71"/>
      <c r="G211" s="71"/>
      <c r="H211" s="71"/>
      <c r="I211" s="71"/>
      <c r="J211" s="71"/>
      <c r="K211" s="71"/>
    </row>
    <row r="213" spans="3:8" ht="12.75">
      <c r="C213" s="70" t="str">
        <f>Source!H117</f>
        <v>Прямые затраты</v>
      </c>
      <c r="D213" s="70"/>
      <c r="E213" s="70"/>
      <c r="F213" s="70"/>
      <c r="G213" s="7">
        <v>4918.66</v>
      </c>
      <c r="H213" s="5"/>
    </row>
    <row r="214" spans="3:8" ht="12.75">
      <c r="C214" s="70" t="str">
        <f>Source!H121</f>
        <v>Основная ЗП рабочих</v>
      </c>
      <c r="D214" s="70"/>
      <c r="E214" s="70"/>
      <c r="F214" s="70"/>
      <c r="G214" s="7">
        <f>+G213</f>
        <v>4918.66</v>
      </c>
      <c r="H214" s="5"/>
    </row>
    <row r="215" spans="3:8" ht="12.75">
      <c r="C215" s="70"/>
      <c r="D215" s="70"/>
      <c r="E215" s="70"/>
      <c r="F215" s="70"/>
      <c r="G215" s="7"/>
      <c r="H215" s="5"/>
    </row>
    <row r="216" spans="3:8" ht="12.75">
      <c r="C216" s="70" t="str">
        <f>Source!H126</f>
        <v>Накладные расходы</v>
      </c>
      <c r="D216" s="70"/>
      <c r="E216" s="70"/>
      <c r="F216" s="70"/>
      <c r="G216" s="7">
        <f>+G213*0.65</f>
        <v>3197.129</v>
      </c>
      <c r="H216" s="5"/>
    </row>
    <row r="217" spans="3:8" ht="12.75">
      <c r="C217" s="70" t="str">
        <f>Source!H127</f>
        <v>Сметная прибыль</v>
      </c>
      <c r="D217" s="70"/>
      <c r="E217" s="70"/>
      <c r="F217" s="70"/>
      <c r="G217" s="7">
        <f>+G213*0.4</f>
        <v>1967.464</v>
      </c>
      <c r="H217" s="5"/>
    </row>
    <row r="218" spans="3:8" ht="12.75">
      <c r="C218" s="70" t="str">
        <f>Source!H130</f>
        <v>Индекс к основной заработной плате</v>
      </c>
      <c r="D218" s="70"/>
      <c r="E218" s="70"/>
      <c r="F218" s="70"/>
      <c r="G218" s="7">
        <f>Source!F130</f>
        <v>4.36</v>
      </c>
      <c r="H218" s="5"/>
    </row>
    <row r="219" spans="3:8" ht="12.75">
      <c r="C219" s="70" t="str">
        <f>Source!H132</f>
        <v>Прямые затраты с учетом индекса, руб.</v>
      </c>
      <c r="D219" s="70"/>
      <c r="E219" s="70"/>
      <c r="F219" s="70"/>
      <c r="G219" s="7">
        <f>+G213*G218</f>
        <v>21445.3576</v>
      </c>
      <c r="H219" s="5"/>
    </row>
    <row r="220" spans="3:8" ht="12.75">
      <c r="C220" s="70" t="str">
        <f>Source!H138</f>
        <v>Основная зарплата рабочих с учетом индекса, руб.</v>
      </c>
      <c r="D220" s="70"/>
      <c r="E220" s="70"/>
      <c r="F220" s="70"/>
      <c r="G220" s="7">
        <f>+G214*G218</f>
        <v>21445.3576</v>
      </c>
      <c r="H220" s="5"/>
    </row>
    <row r="221" spans="3:8" ht="12.75">
      <c r="C221" s="70" t="str">
        <f>Source!H139</f>
        <v>Накладные расходы с учетом индекса, руб.</v>
      </c>
      <c r="D221" s="70"/>
      <c r="E221" s="70"/>
      <c r="F221" s="70"/>
      <c r="G221" s="7">
        <f>+G216*G218</f>
        <v>13939.48244</v>
      </c>
      <c r="H221" s="5"/>
    </row>
    <row r="222" spans="3:8" ht="12.75">
      <c r="C222" s="70" t="str">
        <f>Source!H140</f>
        <v>Сметная прибыль с учетом индекса, руб.</v>
      </c>
      <c r="D222" s="70"/>
      <c r="E222" s="70"/>
      <c r="F222" s="70"/>
      <c r="G222" s="7">
        <f>+G217*G218</f>
        <v>8578.14304</v>
      </c>
      <c r="H222" s="5"/>
    </row>
    <row r="223" spans="3:8" ht="12.75">
      <c r="C223" s="70" t="str">
        <f>Source!H141</f>
        <v>Итого в текущих ценах</v>
      </c>
      <c r="D223" s="70"/>
      <c r="E223" s="70"/>
      <c r="F223" s="70"/>
      <c r="G223" s="7">
        <f>+G219+G221+G222</f>
        <v>43962.98308</v>
      </c>
      <c r="H223" s="5"/>
    </row>
    <row r="224" spans="3:8" ht="12.75">
      <c r="C224" s="70" t="str">
        <f>Source!H142</f>
        <v>ИТОГО ПО СМЕТЕ, руб.</v>
      </c>
      <c r="D224" s="70"/>
      <c r="E224" s="70"/>
      <c r="F224" s="70"/>
      <c r="G224" s="7">
        <f>+G223</f>
        <v>43962.98308</v>
      </c>
      <c r="H224" s="5"/>
    </row>
    <row r="225" spans="3:8" ht="12.75">
      <c r="C225" s="70" t="str">
        <f>Source!H143</f>
        <v>НДС, %</v>
      </c>
      <c r="D225" s="70"/>
      <c r="E225" s="70"/>
      <c r="F225" s="70"/>
      <c r="G225" s="7">
        <f>Source!F143</f>
        <v>18</v>
      </c>
      <c r="H225" s="5"/>
    </row>
    <row r="226" spans="3:8" ht="12.75">
      <c r="C226" s="70" t="str">
        <f>Source!H144</f>
        <v>Сумма НДС, руб.</v>
      </c>
      <c r="D226" s="70"/>
      <c r="E226" s="70"/>
      <c r="F226" s="70"/>
      <c r="G226" s="7">
        <f>+G224*0.18</f>
        <v>7913.3369544</v>
      </c>
      <c r="H226" s="5"/>
    </row>
    <row r="227" spans="3:8" ht="12.75">
      <c r="C227" s="70" t="str">
        <f>Source!H145</f>
        <v>Итого с НДС, руб.</v>
      </c>
      <c r="D227" s="70"/>
      <c r="E227" s="70"/>
      <c r="F227" s="70"/>
      <c r="G227" s="7">
        <f>+G224+G226</f>
        <v>51876.3200344</v>
      </c>
      <c r="H227" s="5"/>
    </row>
    <row r="230" spans="1:5" s="52" customFormat="1" ht="12.75">
      <c r="A230" s="52" t="s">
        <v>212</v>
      </c>
      <c r="C230" s="53"/>
      <c r="D230" s="53"/>
      <c r="E230" s="53"/>
    </row>
    <row r="231" spans="3:5" s="37" customFormat="1" ht="11.25">
      <c r="C231" s="72" t="s">
        <v>213</v>
      </c>
      <c r="D231" s="72"/>
      <c r="E231" s="72"/>
    </row>
    <row r="233" spans="1:5" s="52" customFormat="1" ht="12.75">
      <c r="A233" s="52" t="s">
        <v>214</v>
      </c>
      <c r="C233" s="41"/>
      <c r="D233" s="53"/>
      <c r="E233" s="53"/>
    </row>
    <row r="234" spans="3:5" s="37" customFormat="1" ht="11.25">
      <c r="C234" s="72" t="s">
        <v>213</v>
      </c>
      <c r="D234" s="72"/>
      <c r="E234" s="72"/>
    </row>
    <row r="236" spans="3:6" s="52" customFormat="1" ht="12.75">
      <c r="C236" s="41"/>
      <c r="F236" s="54"/>
    </row>
    <row r="237" spans="3:5" s="37" customFormat="1" ht="11.25">
      <c r="C237" s="72" t="s">
        <v>213</v>
      </c>
      <c r="D237" s="72"/>
      <c r="E237" s="72"/>
    </row>
    <row r="238" spans="3:8" ht="12.75">
      <c r="C238" s="70"/>
      <c r="D238" s="70"/>
      <c r="E238" s="70"/>
      <c r="F238" s="70"/>
      <c r="G238" s="7"/>
      <c r="H238" s="5"/>
    </row>
    <row r="240" spans="3:8" ht="12.75">
      <c r="C240" s="70"/>
      <c r="D240" s="70"/>
      <c r="E240" s="70"/>
      <c r="F240" s="70"/>
      <c r="G240" s="7"/>
      <c r="H240" s="5"/>
    </row>
    <row r="242" spans="3:8" ht="12.75">
      <c r="C242" s="70"/>
      <c r="D242" s="70"/>
      <c r="E242" s="70"/>
      <c r="F242" s="70"/>
      <c r="G242" s="7"/>
      <c r="H242" s="5"/>
    </row>
    <row r="244" spans="3:8" ht="12.75">
      <c r="C244" s="70"/>
      <c r="D244" s="70"/>
      <c r="E244" s="70"/>
      <c r="F244" s="70"/>
      <c r="G244" s="7"/>
      <c r="H244" s="5"/>
    </row>
  </sheetData>
  <mergeCells count="47">
    <mergeCell ref="F2:I2"/>
    <mergeCell ref="F3:I3"/>
    <mergeCell ref="C244:F244"/>
    <mergeCell ref="C237:E237"/>
    <mergeCell ref="C238:F238"/>
    <mergeCell ref="C240:F240"/>
    <mergeCell ref="C242:F242"/>
    <mergeCell ref="D9:K9"/>
    <mergeCell ref="D20:K20"/>
    <mergeCell ref="D38:K38"/>
    <mergeCell ref="C40:F40"/>
    <mergeCell ref="C42:F42"/>
    <mergeCell ref="C44:F44"/>
    <mergeCell ref="C46:F46"/>
    <mergeCell ref="C48:F48"/>
    <mergeCell ref="D51:K51"/>
    <mergeCell ref="D97:K97"/>
    <mergeCell ref="C99:F99"/>
    <mergeCell ref="C101:F101"/>
    <mergeCell ref="C103:F103"/>
    <mergeCell ref="C105:F105"/>
    <mergeCell ref="C107:F107"/>
    <mergeCell ref="D110:K110"/>
    <mergeCell ref="C206:F206"/>
    <mergeCell ref="C208:F208"/>
    <mergeCell ref="D198:K198"/>
    <mergeCell ref="C200:F200"/>
    <mergeCell ref="C202:F202"/>
    <mergeCell ref="C204:F204"/>
    <mergeCell ref="C234:E234"/>
    <mergeCell ref="C214:F214"/>
    <mergeCell ref="C215:F215"/>
    <mergeCell ref="C217:F217"/>
    <mergeCell ref="C231:E231"/>
    <mergeCell ref="C223:F223"/>
    <mergeCell ref="C225:F225"/>
    <mergeCell ref="C227:F227"/>
    <mergeCell ref="C220:F220"/>
    <mergeCell ref="C222:F222"/>
    <mergeCell ref="C224:F224"/>
    <mergeCell ref="C226:F226"/>
    <mergeCell ref="D211:K211"/>
    <mergeCell ref="C213:F213"/>
    <mergeCell ref="C221:F221"/>
    <mergeCell ref="C216:F216"/>
    <mergeCell ref="C218:F218"/>
    <mergeCell ref="C219:F219"/>
  </mergeCells>
  <printOptions/>
  <pageMargins left="0.75" right="0.24" top="0.39" bottom="0.39" header="0.24" footer="0.23"/>
  <pageSetup fitToHeight="0" horizontalDpi="600" verticalDpi="600" orientation="portrait" paperSize="9" scale="6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T149"/>
  <sheetViews>
    <sheetView workbookViewId="0" topLeftCell="E75">
      <selection activeCell="E86" sqref="E86"/>
    </sheetView>
  </sheetViews>
  <sheetFormatPr defaultColWidth="9.140625" defaultRowHeight="12.75"/>
  <cols>
    <col min="1" max="6" width="9.140625" style="0" customWidth="1"/>
    <col min="7" max="7" width="39.421875" style="0" customWidth="1"/>
    <col min="8" max="8" width="9.140625" style="0" customWidth="1"/>
    <col min="9" max="9" width="10.140625" style="55" bestFit="1" customWidth="1"/>
    <col min="10" max="10" width="9.140625" style="0" customWidth="1"/>
    <col min="11" max="14" width="6.57421875" style="0" customWidth="1"/>
    <col min="15" max="15" width="9.140625" style="55" customWidth="1"/>
  </cols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s="55" t="s">
        <v>2</v>
      </c>
      <c r="J1" t="s">
        <v>3</v>
      </c>
      <c r="K1">
        <v>1</v>
      </c>
      <c r="L1">
        <v>19551</v>
      </c>
    </row>
    <row r="12" spans="1:103" ht="12.75">
      <c r="A12" s="1">
        <v>1</v>
      </c>
      <c r="B12" s="1">
        <v>1</v>
      </c>
      <c r="C12" s="1">
        <v>0</v>
      </c>
      <c r="D12" s="1">
        <f>ROW(A115)</f>
        <v>115</v>
      </c>
      <c r="E12" s="1">
        <v>0</v>
      </c>
      <c r="F12" s="1" t="s">
        <v>4</v>
      </c>
      <c r="G12" s="1" t="s">
        <v>218</v>
      </c>
      <c r="H12" s="1" t="s">
        <v>5</v>
      </c>
      <c r="I12" s="56">
        <v>0</v>
      </c>
      <c r="J12" s="1" t="s">
        <v>5</v>
      </c>
      <c r="K12" s="1" t="s">
        <v>5</v>
      </c>
      <c r="L12" s="1" t="s">
        <v>5</v>
      </c>
      <c r="M12" s="1" t="s">
        <v>5</v>
      </c>
      <c r="N12" s="1" t="s">
        <v>5</v>
      </c>
      <c r="O12" s="56" t="s">
        <v>5</v>
      </c>
      <c r="P12" s="1">
        <v>0</v>
      </c>
      <c r="Q12" s="1">
        <v>0</v>
      </c>
      <c r="R12" s="1" t="s">
        <v>5</v>
      </c>
      <c r="S12" s="1" t="s">
        <v>5</v>
      </c>
      <c r="T12" s="1" t="s">
        <v>5</v>
      </c>
      <c r="U12" s="1" t="s">
        <v>5</v>
      </c>
      <c r="V12" s="1">
        <v>-1</v>
      </c>
      <c r="W12" s="1" t="s">
        <v>5</v>
      </c>
      <c r="X12" s="1">
        <v>0</v>
      </c>
      <c r="Y12" s="1">
        <v>2</v>
      </c>
      <c r="Z12" s="1">
        <v>1</v>
      </c>
      <c r="AA12" s="1">
        <v>1</v>
      </c>
      <c r="AB12" s="1"/>
      <c r="AC12" s="1">
        <v>0</v>
      </c>
      <c r="AD12" s="1">
        <v>2</v>
      </c>
      <c r="AE12" s="1">
        <v>0</v>
      </c>
      <c r="AF12" s="1">
        <v>0</v>
      </c>
      <c r="AG12" s="1">
        <v>0</v>
      </c>
      <c r="AH12" s="1">
        <v>0</v>
      </c>
      <c r="AI12" s="1">
        <v>1</v>
      </c>
      <c r="AJ12" s="1">
        <v>0</v>
      </c>
      <c r="AK12" s="1">
        <v>0</v>
      </c>
      <c r="AL12" s="1" t="s">
        <v>5</v>
      </c>
      <c r="AM12" s="1" t="s">
        <v>5</v>
      </c>
      <c r="AN12" s="1">
        <v>0</v>
      </c>
      <c r="AO12" s="1" t="s">
        <v>5</v>
      </c>
      <c r="AP12" s="1" t="s">
        <v>5</v>
      </c>
      <c r="AQ12" s="1" t="s">
        <v>5</v>
      </c>
      <c r="AR12" s="1" t="s">
        <v>5</v>
      </c>
      <c r="AS12" s="1" t="s">
        <v>5</v>
      </c>
      <c r="AT12" s="1" t="s">
        <v>5</v>
      </c>
      <c r="AU12" s="1" t="s">
        <v>5</v>
      </c>
      <c r="AV12" s="1" t="s">
        <v>5</v>
      </c>
      <c r="AW12" s="1" t="s">
        <v>5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7701072</v>
      </c>
      <c r="BE12" s="1" t="s">
        <v>6</v>
      </c>
      <c r="BF12" s="1" t="s">
        <v>7</v>
      </c>
      <c r="BG12" s="1">
        <v>4338064</v>
      </c>
      <c r="BH12" s="1">
        <v>0</v>
      </c>
      <c r="BI12" s="1">
        <v>0</v>
      </c>
      <c r="BJ12" s="1"/>
      <c r="BK12" s="1">
        <v>1</v>
      </c>
      <c r="BL12" s="1">
        <v>1</v>
      </c>
      <c r="BM12" s="1">
        <v>1</v>
      </c>
      <c r="BN12" s="1">
        <v>1</v>
      </c>
      <c r="BO12" s="1">
        <v>0</v>
      </c>
      <c r="BP12" s="1">
        <v>-1</v>
      </c>
      <c r="BQ12" s="1"/>
      <c r="BR12" s="1">
        <v>2</v>
      </c>
      <c r="BS12" s="1"/>
      <c r="BT12" s="1">
        <v>0</v>
      </c>
      <c r="BU12" s="1">
        <v>1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5511049</v>
      </c>
      <c r="CB12" s="1">
        <v>5511043</v>
      </c>
      <c r="CC12" s="1">
        <v>5511041</v>
      </c>
      <c r="CD12" s="1">
        <v>5511039</v>
      </c>
      <c r="CE12" s="1">
        <v>0</v>
      </c>
      <c r="CF12" s="1">
        <v>0</v>
      </c>
      <c r="CG12" s="1" t="s">
        <v>5</v>
      </c>
      <c r="CH12" s="1" t="s">
        <v>5</v>
      </c>
      <c r="CI12" s="1" t="s">
        <v>5</v>
      </c>
      <c r="CJ12" s="1">
        <v>0</v>
      </c>
      <c r="CK12" s="1">
        <v>5826876</v>
      </c>
      <c r="CL12" s="1" t="s">
        <v>8</v>
      </c>
      <c r="CM12" s="1" t="s">
        <v>9</v>
      </c>
      <c r="CN12" s="1" t="s">
        <v>10</v>
      </c>
      <c r="CO12" s="1" t="s">
        <v>10</v>
      </c>
      <c r="CP12" s="1" t="s">
        <v>10</v>
      </c>
      <c r="CQ12" s="1" t="s">
        <v>10</v>
      </c>
      <c r="CR12" s="1" t="s">
        <v>11</v>
      </c>
      <c r="CS12" s="1">
        <v>7063924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</row>
    <row r="15" spans="1:10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56"/>
      <c r="J15" s="1"/>
      <c r="K15" s="1"/>
      <c r="L15" s="1"/>
      <c r="M15" s="1"/>
      <c r="N15" s="1"/>
      <c r="O15" s="56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8" spans="1:39" ht="12.75">
      <c r="A18" s="2">
        <v>52</v>
      </c>
      <c r="B18" s="2">
        <f aca="true" t="shared" si="0" ref="B18:AM18">B115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Газооборудование</v>
      </c>
      <c r="G18" s="2" t="str">
        <f t="shared" si="0"/>
        <v>Котельная в с. Филипповка Мелекесского района</v>
      </c>
      <c r="H18" s="2">
        <f t="shared" si="0"/>
        <v>0</v>
      </c>
      <c r="I18" s="57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57">
        <f t="shared" si="0"/>
        <v>15318.31</v>
      </c>
      <c r="P18" s="2">
        <f t="shared" si="0"/>
        <v>0</v>
      </c>
      <c r="Q18" s="2">
        <f t="shared" si="0"/>
        <v>0</v>
      </c>
      <c r="R18" s="2">
        <f t="shared" si="0"/>
        <v>0</v>
      </c>
      <c r="S18" s="2">
        <f t="shared" si="0"/>
        <v>15318.31</v>
      </c>
      <c r="T18" s="2">
        <f t="shared" si="0"/>
        <v>0</v>
      </c>
      <c r="U18" s="2">
        <f t="shared" si="0"/>
        <v>1784</v>
      </c>
      <c r="V18" s="2">
        <f t="shared" si="0"/>
        <v>0</v>
      </c>
      <c r="W18" s="2">
        <f t="shared" si="0"/>
        <v>0</v>
      </c>
      <c r="X18" s="2">
        <f t="shared" si="0"/>
        <v>9956.91</v>
      </c>
      <c r="Y18" s="2">
        <f t="shared" si="0"/>
        <v>6127.31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</row>
    <row r="19" ht="12.75">
      <c r="G19">
        <v>0</v>
      </c>
    </row>
    <row r="20" spans="1:59" ht="12.75">
      <c r="A20" s="1">
        <v>3</v>
      </c>
      <c r="B20" s="1">
        <v>1</v>
      </c>
      <c r="C20" s="1"/>
      <c r="D20" s="1">
        <f>ROW(A101)</f>
        <v>101</v>
      </c>
      <c r="E20" s="1"/>
      <c r="F20" s="1" t="s">
        <v>12</v>
      </c>
      <c r="G20" s="1" t="s">
        <v>13</v>
      </c>
      <c r="H20" s="1"/>
      <c r="I20" s="59">
        <f>Лист1!G227</f>
        <v>51876.3200344</v>
      </c>
      <c r="J20" s="1" t="s">
        <v>5</v>
      </c>
      <c r="K20" s="1"/>
      <c r="L20" s="1"/>
      <c r="M20" s="1"/>
      <c r="N20" s="1" t="s">
        <v>5</v>
      </c>
      <c r="O20" s="56"/>
      <c r="P20" s="1"/>
      <c r="Q20" s="1"/>
      <c r="R20" s="1" t="s">
        <v>5</v>
      </c>
      <c r="S20" s="1" t="s">
        <v>5</v>
      </c>
      <c r="T20" s="1" t="s">
        <v>5</v>
      </c>
      <c r="U20" s="1" t="s">
        <v>5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BE20" t="s">
        <v>14</v>
      </c>
      <c r="BF20">
        <v>0</v>
      </c>
      <c r="BG20">
        <v>0</v>
      </c>
    </row>
    <row r="21" ht="12.75">
      <c r="I21" s="60">
        <f>417059-'[1]Лист4 (2)'!$L$16*1000</f>
        <v>-13.237794399959967</v>
      </c>
    </row>
    <row r="22" spans="1:39" ht="12.75">
      <c r="A22" s="2">
        <v>52</v>
      </c>
      <c r="B22" s="2">
        <f aca="true" t="shared" si="1" ref="B22:AM22">B101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Пуско-наладка</v>
      </c>
      <c r="H22" s="2">
        <f t="shared" si="1"/>
        <v>0</v>
      </c>
      <c r="I22" s="57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57">
        <f t="shared" si="1"/>
        <v>15318.31</v>
      </c>
      <c r="P22" s="2">
        <f t="shared" si="1"/>
        <v>0</v>
      </c>
      <c r="Q22" s="2">
        <f t="shared" si="1"/>
        <v>0</v>
      </c>
      <c r="R22" s="2">
        <f t="shared" si="1"/>
        <v>0</v>
      </c>
      <c r="S22" s="2">
        <f t="shared" si="1"/>
        <v>15318.31</v>
      </c>
      <c r="T22" s="2">
        <f t="shared" si="1"/>
        <v>0</v>
      </c>
      <c r="U22" s="2">
        <f t="shared" si="1"/>
        <v>1784</v>
      </c>
      <c r="V22" s="2">
        <f t="shared" si="1"/>
        <v>0</v>
      </c>
      <c r="W22" s="2">
        <f t="shared" si="1"/>
        <v>0</v>
      </c>
      <c r="X22" s="2">
        <f t="shared" si="1"/>
        <v>9956.91</v>
      </c>
      <c r="Y22" s="2">
        <f t="shared" si="1"/>
        <v>6127.31</v>
      </c>
      <c r="Z22" s="2">
        <f t="shared" si="1"/>
        <v>0</v>
      </c>
      <c r="AA22" s="2">
        <f t="shared" si="1"/>
        <v>0</v>
      </c>
      <c r="AB22" s="2">
        <f t="shared" si="1"/>
        <v>0</v>
      </c>
      <c r="AC22" s="2">
        <f t="shared" si="1"/>
        <v>0</v>
      </c>
      <c r="AD22" s="2">
        <f t="shared" si="1"/>
        <v>0</v>
      </c>
      <c r="AE22" s="2">
        <f t="shared" si="1"/>
        <v>0</v>
      </c>
      <c r="AF22" s="2">
        <f t="shared" si="1"/>
        <v>0</v>
      </c>
      <c r="AG22" s="2">
        <f t="shared" si="1"/>
        <v>0</v>
      </c>
      <c r="AH22" s="2">
        <f t="shared" si="1"/>
        <v>0</v>
      </c>
      <c r="AI22" s="2">
        <f t="shared" si="1"/>
        <v>0</v>
      </c>
      <c r="AJ22" s="2">
        <f t="shared" si="1"/>
        <v>0</v>
      </c>
      <c r="AK22" s="2">
        <f t="shared" si="1"/>
        <v>0</v>
      </c>
      <c r="AL22" s="2">
        <f t="shared" si="1"/>
        <v>0</v>
      </c>
      <c r="AM22" s="2">
        <f t="shared" si="1"/>
        <v>0</v>
      </c>
    </row>
    <row r="23" ht="12.75">
      <c r="G23">
        <v>0</v>
      </c>
    </row>
    <row r="24" spans="1:59" ht="12.75">
      <c r="A24" s="1">
        <v>4</v>
      </c>
      <c r="B24" s="1">
        <v>1</v>
      </c>
      <c r="C24" s="1"/>
      <c r="D24" s="1">
        <f>ROW(A31)</f>
        <v>31</v>
      </c>
      <c r="E24" s="1"/>
      <c r="F24" s="1" t="s">
        <v>15</v>
      </c>
      <c r="G24" s="1" t="s">
        <v>16</v>
      </c>
      <c r="H24" s="1"/>
      <c r="I24" s="56"/>
      <c r="J24" s="1"/>
      <c r="K24" s="1"/>
      <c r="L24" s="1"/>
      <c r="M24" s="1"/>
      <c r="N24" s="1" t="s">
        <v>5</v>
      </c>
      <c r="O24" s="56"/>
      <c r="P24" s="1"/>
      <c r="Q24" s="1"/>
      <c r="R24" s="1" t="s">
        <v>5</v>
      </c>
      <c r="S24" s="1" t="s">
        <v>5</v>
      </c>
      <c r="T24" s="1" t="s">
        <v>5</v>
      </c>
      <c r="U24" s="1" t="s">
        <v>5</v>
      </c>
      <c r="V24" s="1"/>
      <c r="W24" s="1"/>
      <c r="X24" s="1">
        <v>0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v>0</v>
      </c>
      <c r="AM24" s="1"/>
      <c r="BE24" t="s">
        <v>17</v>
      </c>
      <c r="BF24">
        <v>0</v>
      </c>
      <c r="BG24">
        <v>0</v>
      </c>
    </row>
    <row r="26" spans="1:39" ht="12.75">
      <c r="A26" s="2">
        <v>52</v>
      </c>
      <c r="B26" s="2">
        <f aca="true" t="shared" si="2" ref="B26:AM26">B31</f>
        <v>1</v>
      </c>
      <c r="C26" s="2">
        <f t="shared" si="2"/>
        <v>4</v>
      </c>
      <c r="D26" s="2">
        <f t="shared" si="2"/>
        <v>24</v>
      </c>
      <c r="E26" s="2">
        <f t="shared" si="2"/>
        <v>0</v>
      </c>
      <c r="F26" s="2" t="str">
        <f t="shared" si="2"/>
        <v>Новый раздел</v>
      </c>
      <c r="G26" s="2" t="str">
        <f t="shared" si="2"/>
        <v>Системы вентиляции и кондиционирования воздуха</v>
      </c>
      <c r="H26" s="2">
        <f t="shared" si="2"/>
        <v>0</v>
      </c>
      <c r="I26" s="57">
        <f t="shared" si="2"/>
        <v>0</v>
      </c>
      <c r="J26" s="2">
        <f t="shared" si="2"/>
        <v>0</v>
      </c>
      <c r="K26" s="2">
        <f t="shared" si="2"/>
        <v>0</v>
      </c>
      <c r="L26" s="2">
        <f t="shared" si="2"/>
        <v>0</v>
      </c>
      <c r="M26" s="2">
        <f t="shared" si="2"/>
        <v>0</v>
      </c>
      <c r="N26" s="2">
        <f t="shared" si="2"/>
        <v>0</v>
      </c>
      <c r="O26" s="57">
        <f t="shared" si="2"/>
        <v>122.67</v>
      </c>
      <c r="P26" s="2">
        <f t="shared" si="2"/>
        <v>0</v>
      </c>
      <c r="Q26" s="2">
        <f t="shared" si="2"/>
        <v>0</v>
      </c>
      <c r="R26" s="2">
        <f t="shared" si="2"/>
        <v>0</v>
      </c>
      <c r="S26" s="2">
        <f t="shared" si="2"/>
        <v>122.67</v>
      </c>
      <c r="T26" s="2">
        <f t="shared" si="2"/>
        <v>0</v>
      </c>
      <c r="U26" s="2">
        <f t="shared" si="2"/>
        <v>11.4</v>
      </c>
      <c r="V26" s="2">
        <f t="shared" si="2"/>
        <v>0</v>
      </c>
      <c r="W26" s="2">
        <f t="shared" si="2"/>
        <v>0</v>
      </c>
      <c r="X26" s="2">
        <f t="shared" si="2"/>
        <v>79.74</v>
      </c>
      <c r="Y26" s="2">
        <f t="shared" si="2"/>
        <v>49.07</v>
      </c>
      <c r="Z26" s="2">
        <f t="shared" si="2"/>
        <v>0</v>
      </c>
      <c r="AA26" s="2">
        <f t="shared" si="2"/>
        <v>0</v>
      </c>
      <c r="AB26" s="2">
        <f t="shared" si="2"/>
        <v>122.67</v>
      </c>
      <c r="AC26" s="2">
        <f t="shared" si="2"/>
        <v>0</v>
      </c>
      <c r="AD26" s="2">
        <f t="shared" si="2"/>
        <v>0</v>
      </c>
      <c r="AE26" s="2">
        <f t="shared" si="2"/>
        <v>0</v>
      </c>
      <c r="AF26" s="2">
        <f t="shared" si="2"/>
        <v>122.67</v>
      </c>
      <c r="AG26" s="2">
        <f t="shared" si="2"/>
        <v>0</v>
      </c>
      <c r="AH26" s="2">
        <f t="shared" si="2"/>
        <v>11.4</v>
      </c>
      <c r="AI26" s="2">
        <f t="shared" si="2"/>
        <v>0</v>
      </c>
      <c r="AJ26" s="2">
        <f t="shared" si="2"/>
        <v>0</v>
      </c>
      <c r="AK26" s="2">
        <f t="shared" si="2"/>
        <v>79.74</v>
      </c>
      <c r="AL26" s="2">
        <f t="shared" si="2"/>
        <v>49.07</v>
      </c>
      <c r="AM26" s="2">
        <f t="shared" si="2"/>
        <v>0</v>
      </c>
    </row>
    <row r="28" spans="1:150" ht="12.75">
      <c r="A28">
        <v>17</v>
      </c>
      <c r="B28">
        <v>1</v>
      </c>
      <c r="C28">
        <f>ROW(SmtRes!A5)</f>
        <v>5</v>
      </c>
      <c r="E28" t="s">
        <v>18</v>
      </c>
      <c r="F28" t="s">
        <v>19</v>
      </c>
      <c r="G28" t="s">
        <v>20</v>
      </c>
      <c r="H28" t="s">
        <v>21</v>
      </c>
      <c r="I28" s="55">
        <v>1</v>
      </c>
      <c r="J28">
        <v>0</v>
      </c>
      <c r="O28" s="55">
        <f>ROUND(CP28,2)</f>
        <v>107.55</v>
      </c>
      <c r="P28">
        <f>ROUND(CQ28*I28,2)</f>
        <v>0</v>
      </c>
      <c r="Q28">
        <f>ROUND(CR28*I28,2)</f>
        <v>0</v>
      </c>
      <c r="R28">
        <f>ROUND(CS28*I28,2)</f>
        <v>0</v>
      </c>
      <c r="S28">
        <f>ROUND(CT28*I28,2)</f>
        <v>107.55</v>
      </c>
      <c r="T28">
        <f>ROUND(CU28*I28,2)</f>
        <v>0</v>
      </c>
      <c r="U28">
        <f>ROUND(CV28*I28,2)</f>
        <v>10</v>
      </c>
      <c r="V28">
        <f>ROUND(CW28*I28,2)</f>
        <v>0</v>
      </c>
      <c r="W28">
        <f>ROUND(CX28*I28,2)</f>
        <v>0</v>
      </c>
      <c r="X28">
        <f>ROUND(CY28,2)</f>
        <v>69.91</v>
      </c>
      <c r="Y28">
        <f>ROUND(CZ28,2)</f>
        <v>43.02</v>
      </c>
      <c r="AA28">
        <v>0</v>
      </c>
      <c r="AB28">
        <f>(AC28+AD28+AF28)</f>
        <v>107.55000000000001</v>
      </c>
      <c r="AC28">
        <f aca="true" t="shared" si="3" ref="AC28:AE29">AL28</f>
        <v>0</v>
      </c>
      <c r="AD28">
        <f t="shared" si="3"/>
        <v>0</v>
      </c>
      <c r="AE28">
        <f t="shared" si="3"/>
        <v>0</v>
      </c>
      <c r="AF28">
        <f>(AO28*0.75)</f>
        <v>107.55000000000001</v>
      </c>
      <c r="AG28">
        <f aca="true" t="shared" si="4" ref="AG28:AJ29">AP28</f>
        <v>0</v>
      </c>
      <c r="AH28">
        <f t="shared" si="4"/>
        <v>10</v>
      </c>
      <c r="AI28">
        <f t="shared" si="4"/>
        <v>0</v>
      </c>
      <c r="AJ28">
        <f t="shared" si="4"/>
        <v>0</v>
      </c>
      <c r="AK28">
        <v>143.4</v>
      </c>
      <c r="AL28">
        <v>0</v>
      </c>
      <c r="AM28">
        <v>0</v>
      </c>
      <c r="AN28">
        <v>0</v>
      </c>
      <c r="AO28">
        <v>143.4</v>
      </c>
      <c r="AP28">
        <v>0</v>
      </c>
      <c r="AQ28">
        <v>10</v>
      </c>
      <c r="AR28">
        <v>0</v>
      </c>
      <c r="AS28">
        <v>0</v>
      </c>
      <c r="AT28">
        <v>65</v>
      </c>
      <c r="AU28">
        <v>40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H28">
        <v>0</v>
      </c>
      <c r="BI28">
        <v>3</v>
      </c>
      <c r="BJ28" t="s">
        <v>22</v>
      </c>
      <c r="BM28">
        <v>60</v>
      </c>
      <c r="BN28">
        <v>0</v>
      </c>
      <c r="BO28" t="s">
        <v>19</v>
      </c>
      <c r="BP28">
        <v>1</v>
      </c>
      <c r="BQ28">
        <v>4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CF28">
        <v>0</v>
      </c>
      <c r="CG28">
        <v>0</v>
      </c>
      <c r="CM28">
        <v>0</v>
      </c>
      <c r="CO28">
        <v>0</v>
      </c>
      <c r="CP28">
        <f>(P28+Q28+S28)</f>
        <v>107.55</v>
      </c>
      <c r="CQ28">
        <f>(AC28)*BC28</f>
        <v>0</v>
      </c>
      <c r="CR28">
        <f>(AD28)*BB28</f>
        <v>0</v>
      </c>
      <c r="CS28">
        <f>(AE28)*BS28</f>
        <v>0</v>
      </c>
      <c r="CT28">
        <f>(AF28)*BA28</f>
        <v>107.55000000000001</v>
      </c>
      <c r="CU28">
        <f aca="true" t="shared" si="5" ref="CU28:CX29">(AG28)*BT28</f>
        <v>0</v>
      </c>
      <c r="CV28">
        <f t="shared" si="5"/>
        <v>10</v>
      </c>
      <c r="CW28">
        <f t="shared" si="5"/>
        <v>0</v>
      </c>
      <c r="CX28">
        <f t="shared" si="5"/>
        <v>0</v>
      </c>
      <c r="CY28">
        <f>(((S28+R28)*AT28)/100)</f>
        <v>69.9075</v>
      </c>
      <c r="CZ28">
        <f>(((S28+R28)*AU28)/100)</f>
        <v>43.02</v>
      </c>
      <c r="DG28" t="s">
        <v>23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1013</v>
      </c>
      <c r="DV28" t="s">
        <v>21</v>
      </c>
      <c r="DW28" t="s">
        <v>21</v>
      </c>
      <c r="DX28">
        <v>1</v>
      </c>
      <c r="EE28">
        <v>6294952</v>
      </c>
      <c r="EF28">
        <v>4</v>
      </c>
      <c r="EG28" t="s">
        <v>24</v>
      </c>
      <c r="EH28">
        <v>0</v>
      </c>
      <c r="EJ28">
        <v>3</v>
      </c>
      <c r="EK28">
        <v>60</v>
      </c>
      <c r="EL28" t="s">
        <v>24</v>
      </c>
      <c r="EM28" t="s">
        <v>25</v>
      </c>
      <c r="ET28">
        <v>3979.35</v>
      </c>
    </row>
    <row r="29" spans="1:150" ht="12.75">
      <c r="A29">
        <v>17</v>
      </c>
      <c r="B29">
        <v>1</v>
      </c>
      <c r="C29">
        <f>ROW(SmtRes!A10)</f>
        <v>10</v>
      </c>
      <c r="E29" t="s">
        <v>26</v>
      </c>
      <c r="F29" t="s">
        <v>27</v>
      </c>
      <c r="G29" t="s">
        <v>28</v>
      </c>
      <c r="H29" t="s">
        <v>29</v>
      </c>
      <c r="I29" s="55">
        <v>1</v>
      </c>
      <c r="J29">
        <v>0</v>
      </c>
      <c r="O29" s="55">
        <f>ROUND(CP29,2)</f>
        <v>15.12</v>
      </c>
      <c r="P29">
        <f>ROUND(CQ29*I29,2)</f>
        <v>0</v>
      </c>
      <c r="Q29">
        <f>ROUND(CR29*I29,2)</f>
        <v>0</v>
      </c>
      <c r="R29">
        <f>ROUND(CS29*I29,2)</f>
        <v>0</v>
      </c>
      <c r="S29">
        <f>ROUND(CT29*I29,2)</f>
        <v>15.12</v>
      </c>
      <c r="T29">
        <f>ROUND(CU29*I29,2)</f>
        <v>0</v>
      </c>
      <c r="U29">
        <f>ROUND(CV29*I29,2)</f>
        <v>1.4</v>
      </c>
      <c r="V29">
        <f>ROUND(CW29*I29,2)</f>
        <v>0</v>
      </c>
      <c r="W29">
        <f>ROUND(CX29*I29,2)</f>
        <v>0</v>
      </c>
      <c r="X29">
        <f>ROUND(CY29,2)</f>
        <v>9.83</v>
      </c>
      <c r="Y29">
        <f>ROUND(CZ29,2)</f>
        <v>6.05</v>
      </c>
      <c r="AA29">
        <v>0</v>
      </c>
      <c r="AB29">
        <f>(AC29+AD29+AF29)</f>
        <v>15.120000000000001</v>
      </c>
      <c r="AC29">
        <f t="shared" si="3"/>
        <v>0</v>
      </c>
      <c r="AD29">
        <f t="shared" si="3"/>
        <v>0</v>
      </c>
      <c r="AE29">
        <f t="shared" si="3"/>
        <v>0</v>
      </c>
      <c r="AF29">
        <f>(AO29*0.75)</f>
        <v>15.120000000000001</v>
      </c>
      <c r="AG29">
        <f t="shared" si="4"/>
        <v>0</v>
      </c>
      <c r="AH29">
        <f t="shared" si="4"/>
        <v>1.4</v>
      </c>
      <c r="AI29">
        <f t="shared" si="4"/>
        <v>0</v>
      </c>
      <c r="AJ29">
        <f t="shared" si="4"/>
        <v>0</v>
      </c>
      <c r="AK29">
        <v>20.16</v>
      </c>
      <c r="AL29">
        <v>0</v>
      </c>
      <c r="AM29">
        <v>0</v>
      </c>
      <c r="AN29">
        <v>0</v>
      </c>
      <c r="AO29">
        <v>20.16</v>
      </c>
      <c r="AP29">
        <v>0</v>
      </c>
      <c r="AQ29">
        <v>1.4</v>
      </c>
      <c r="AR29">
        <v>0</v>
      </c>
      <c r="AS29">
        <v>0</v>
      </c>
      <c r="AT29">
        <v>65</v>
      </c>
      <c r="AU29">
        <v>40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H29">
        <v>0</v>
      </c>
      <c r="BI29">
        <v>3</v>
      </c>
      <c r="BJ29" t="s">
        <v>30</v>
      </c>
      <c r="BM29">
        <v>60</v>
      </c>
      <c r="BN29">
        <v>0</v>
      </c>
      <c r="BO29" t="s">
        <v>27</v>
      </c>
      <c r="BP29">
        <v>1</v>
      </c>
      <c r="BQ29">
        <v>4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CF29">
        <v>0</v>
      </c>
      <c r="CG29">
        <v>0</v>
      </c>
      <c r="CM29">
        <v>0</v>
      </c>
      <c r="CO29">
        <v>0</v>
      </c>
      <c r="CP29">
        <f>(P29+Q29+S29)</f>
        <v>15.12</v>
      </c>
      <c r="CQ29">
        <f>(AC29)*BC29</f>
        <v>0</v>
      </c>
      <c r="CR29">
        <f>(AD29)*BB29</f>
        <v>0</v>
      </c>
      <c r="CS29">
        <f>(AE29)*BS29</f>
        <v>0</v>
      </c>
      <c r="CT29">
        <f>(AF29)*BA29</f>
        <v>15.120000000000001</v>
      </c>
      <c r="CU29">
        <f t="shared" si="5"/>
        <v>0</v>
      </c>
      <c r="CV29">
        <f t="shared" si="5"/>
        <v>1.4</v>
      </c>
      <c r="CW29">
        <f t="shared" si="5"/>
        <v>0</v>
      </c>
      <c r="CX29">
        <f t="shared" si="5"/>
        <v>0</v>
      </c>
      <c r="CY29">
        <f>(((S29+R29)*AT29)/100)</f>
        <v>9.828</v>
      </c>
      <c r="CZ29">
        <f>(((S29+R29)*AU29)/100)</f>
        <v>6.047999999999999</v>
      </c>
      <c r="DG29" t="s">
        <v>23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1013</v>
      </c>
      <c r="DV29" t="s">
        <v>29</v>
      </c>
      <c r="DW29" t="s">
        <v>29</v>
      </c>
      <c r="DX29">
        <v>1</v>
      </c>
      <c r="EE29">
        <v>6294952</v>
      </c>
      <c r="EF29">
        <v>4</v>
      </c>
      <c r="EG29" t="s">
        <v>24</v>
      </c>
      <c r="EH29">
        <v>0</v>
      </c>
      <c r="EJ29">
        <v>3</v>
      </c>
      <c r="EK29">
        <v>60</v>
      </c>
      <c r="EL29" t="s">
        <v>24</v>
      </c>
      <c r="EM29" t="s">
        <v>25</v>
      </c>
      <c r="ET29">
        <v>559.44</v>
      </c>
    </row>
    <row r="31" spans="1:39" ht="12.75">
      <c r="A31" s="2">
        <v>51</v>
      </c>
      <c r="B31" s="2">
        <f>B24</f>
        <v>1</v>
      </c>
      <c r="C31" s="2">
        <f>A24</f>
        <v>4</v>
      </c>
      <c r="D31" s="2">
        <f>ROW(A24)</f>
        <v>24</v>
      </c>
      <c r="E31" s="2"/>
      <c r="F31" s="2" t="str">
        <f>IF(F24&lt;&gt;"",F24,"")</f>
        <v>Новый раздел</v>
      </c>
      <c r="G31" s="2" t="str">
        <f>IF(G24&lt;&gt;"",G24,"")</f>
        <v>Системы вентиляции и кондиционирования воздуха</v>
      </c>
      <c r="H31" s="2"/>
      <c r="I31" s="57"/>
      <c r="J31" s="2"/>
      <c r="K31" s="2"/>
      <c r="L31" s="2"/>
      <c r="M31" s="2"/>
      <c r="N31" s="2"/>
      <c r="O31" s="57">
        <f aca="true" t="shared" si="6" ref="O31:Y31">ROUND(AB31,2)</f>
        <v>122.67</v>
      </c>
      <c r="P31" s="2">
        <f t="shared" si="6"/>
        <v>0</v>
      </c>
      <c r="Q31" s="2">
        <f t="shared" si="6"/>
        <v>0</v>
      </c>
      <c r="R31" s="2">
        <f t="shared" si="6"/>
        <v>0</v>
      </c>
      <c r="S31" s="2">
        <f t="shared" si="6"/>
        <v>122.67</v>
      </c>
      <c r="T31" s="2">
        <f t="shared" si="6"/>
        <v>0</v>
      </c>
      <c r="U31" s="2">
        <f t="shared" si="6"/>
        <v>11.4</v>
      </c>
      <c r="V31" s="2">
        <f t="shared" si="6"/>
        <v>0</v>
      </c>
      <c r="W31" s="2">
        <f t="shared" si="6"/>
        <v>0</v>
      </c>
      <c r="X31" s="2">
        <f t="shared" si="6"/>
        <v>79.74</v>
      </c>
      <c r="Y31" s="2">
        <f t="shared" si="6"/>
        <v>49.07</v>
      </c>
      <c r="Z31" s="2"/>
      <c r="AA31" s="2"/>
      <c r="AB31" s="2">
        <f>ROUND(SUMIF(AA28:AA29,"=0",O28:O29),2)</f>
        <v>122.67</v>
      </c>
      <c r="AC31" s="2">
        <f>ROUND(SUMIF(AA28:AA29,"=0",P28:P29),2)</f>
        <v>0</v>
      </c>
      <c r="AD31" s="2">
        <f>ROUND(SUMIF(AA28:AA29,"=0",Q28:Q29),2)</f>
        <v>0</v>
      </c>
      <c r="AE31" s="2">
        <f>ROUND(SUMIF(AA28:AA29,"=0",R28:R29),2)</f>
        <v>0</v>
      </c>
      <c r="AF31" s="2">
        <f>ROUND(SUMIF(AA28:AA29,"=0",S28:S29),2)</f>
        <v>122.67</v>
      </c>
      <c r="AG31" s="2">
        <f>ROUND(SUMIF(AA28:AA29,"=0",T28:T29),2)</f>
        <v>0</v>
      </c>
      <c r="AH31" s="2">
        <f>ROUND(SUMIF(AA28:AA29,"=0",U28:U29),2)</f>
        <v>11.4</v>
      </c>
      <c r="AI31" s="2">
        <f>ROUND(SUMIF(AA28:AA29,"=0",V28:V29),2)</f>
        <v>0</v>
      </c>
      <c r="AJ31" s="2">
        <f>ROUND(SUMIF(AA28:AA29,"=0",W28:W29),2)</f>
        <v>0</v>
      </c>
      <c r="AK31" s="2">
        <f>ROUND(SUMIF(AA28:AA29,"=0",X28:X29),2)</f>
        <v>79.74</v>
      </c>
      <c r="AL31" s="2">
        <f>ROUND(SUMIF(AA28:AA29,"=0",Y28:Y29),2)</f>
        <v>49.07</v>
      </c>
      <c r="AM31" s="2">
        <v>0</v>
      </c>
    </row>
    <row r="33" spans="1:14" ht="12.75">
      <c r="A33" s="3">
        <v>50</v>
      </c>
      <c r="B33" s="3">
        <f>IF(Source!F33&lt;&gt;0,1,0)</f>
        <v>1</v>
      </c>
      <c r="C33" s="3">
        <v>0</v>
      </c>
      <c r="D33" s="3">
        <v>1</v>
      </c>
      <c r="E33" s="3">
        <v>201</v>
      </c>
      <c r="F33" s="3">
        <f>Source!O31</f>
        <v>122.67</v>
      </c>
      <c r="G33" s="3" t="s">
        <v>31</v>
      </c>
      <c r="H33" s="3" t="s">
        <v>32</v>
      </c>
      <c r="I33" s="58"/>
      <c r="J33" s="3"/>
      <c r="K33" s="3">
        <v>201</v>
      </c>
      <c r="L33" s="3">
        <v>1</v>
      </c>
      <c r="M33" s="3">
        <v>1</v>
      </c>
      <c r="N33" s="3" t="s">
        <v>5</v>
      </c>
    </row>
    <row r="34" spans="1:14" ht="12.75">
      <c r="A34" s="3">
        <v>50</v>
      </c>
      <c r="B34" s="3">
        <f>IF(Source!F34&lt;&gt;0,1,0)</f>
        <v>0</v>
      </c>
      <c r="C34" s="3">
        <v>0</v>
      </c>
      <c r="D34" s="3">
        <v>1</v>
      </c>
      <c r="E34" s="3">
        <v>202</v>
      </c>
      <c r="F34" s="3">
        <f>Source!P31</f>
        <v>0</v>
      </c>
      <c r="G34" s="3" t="s">
        <v>33</v>
      </c>
      <c r="H34" s="3" t="s">
        <v>34</v>
      </c>
      <c r="I34" s="58"/>
      <c r="J34" s="3"/>
      <c r="K34" s="3">
        <v>202</v>
      </c>
      <c r="L34" s="3">
        <v>2</v>
      </c>
      <c r="M34" s="3">
        <v>1</v>
      </c>
      <c r="N34" s="3" t="s">
        <v>5</v>
      </c>
    </row>
    <row r="35" spans="1:14" ht="12.75">
      <c r="A35" s="3">
        <v>50</v>
      </c>
      <c r="B35" s="3">
        <f>IF(Source!F35&lt;&gt;0,1,0)</f>
        <v>0</v>
      </c>
      <c r="C35" s="3">
        <v>0</v>
      </c>
      <c r="D35" s="3">
        <v>1</v>
      </c>
      <c r="E35" s="3">
        <v>203</v>
      </c>
      <c r="F35" s="3">
        <f>Source!Q31</f>
        <v>0</v>
      </c>
      <c r="G35" s="3" t="s">
        <v>35</v>
      </c>
      <c r="H35" s="3" t="s">
        <v>36</v>
      </c>
      <c r="I35" s="58"/>
      <c r="J35" s="3"/>
      <c r="K35" s="3">
        <v>203</v>
      </c>
      <c r="L35" s="3">
        <v>3</v>
      </c>
      <c r="M35" s="3">
        <v>1</v>
      </c>
      <c r="N35" s="3" t="s">
        <v>5</v>
      </c>
    </row>
    <row r="36" spans="1:14" ht="12.75">
      <c r="A36" s="3">
        <v>50</v>
      </c>
      <c r="B36" s="3">
        <f>IF(Source!F36&lt;&gt;0,1,0)</f>
        <v>0</v>
      </c>
      <c r="C36" s="3">
        <v>0</v>
      </c>
      <c r="D36" s="3">
        <v>1</v>
      </c>
      <c r="E36" s="3">
        <v>204</v>
      </c>
      <c r="F36" s="3">
        <f>Source!R31</f>
        <v>0</v>
      </c>
      <c r="G36" s="3" t="s">
        <v>37</v>
      </c>
      <c r="H36" s="3" t="s">
        <v>38</v>
      </c>
      <c r="I36" s="58"/>
      <c r="J36" s="3"/>
      <c r="K36" s="3">
        <v>204</v>
      </c>
      <c r="L36" s="3">
        <v>4</v>
      </c>
      <c r="M36" s="3">
        <v>1</v>
      </c>
      <c r="N36" s="3" t="s">
        <v>5</v>
      </c>
    </row>
    <row r="37" spans="1:14" ht="12.75">
      <c r="A37" s="3">
        <v>50</v>
      </c>
      <c r="B37" s="3">
        <f>IF(Source!F37&lt;&gt;0,1,0)</f>
        <v>1</v>
      </c>
      <c r="C37" s="3">
        <v>0</v>
      </c>
      <c r="D37" s="3">
        <v>1</v>
      </c>
      <c r="E37" s="3">
        <v>205</v>
      </c>
      <c r="F37" s="3">
        <f>Source!S31</f>
        <v>122.67</v>
      </c>
      <c r="G37" s="3" t="s">
        <v>39</v>
      </c>
      <c r="H37" s="3" t="s">
        <v>40</v>
      </c>
      <c r="I37" s="58"/>
      <c r="J37" s="3"/>
      <c r="K37" s="3">
        <v>205</v>
      </c>
      <c r="L37" s="3">
        <v>5</v>
      </c>
      <c r="M37" s="3">
        <v>1</v>
      </c>
      <c r="N37" s="3" t="s">
        <v>5</v>
      </c>
    </row>
    <row r="38" spans="1:14" ht="12.75">
      <c r="A38" s="3">
        <v>50</v>
      </c>
      <c r="B38" s="3">
        <f>IF(Source!F38&lt;&gt;0,1,0)</f>
        <v>0</v>
      </c>
      <c r="C38" s="3">
        <v>0</v>
      </c>
      <c r="D38" s="3">
        <v>1</v>
      </c>
      <c r="E38" s="3">
        <v>206</v>
      </c>
      <c r="F38" s="3">
        <f>Source!T31</f>
        <v>0</v>
      </c>
      <c r="G38" s="3" t="s">
        <v>41</v>
      </c>
      <c r="H38" s="3" t="s">
        <v>42</v>
      </c>
      <c r="I38" s="58"/>
      <c r="J38" s="3"/>
      <c r="K38" s="3">
        <v>206</v>
      </c>
      <c r="L38" s="3">
        <v>6</v>
      </c>
      <c r="M38" s="3">
        <v>1</v>
      </c>
      <c r="N38" s="3" t="s">
        <v>5</v>
      </c>
    </row>
    <row r="39" spans="1:14" ht="12.75">
      <c r="A39" s="3">
        <v>50</v>
      </c>
      <c r="B39" s="3">
        <f>IF(Source!F39&lt;&gt;0,1,0)</f>
        <v>1</v>
      </c>
      <c r="C39" s="3">
        <v>0</v>
      </c>
      <c r="D39" s="3">
        <v>1</v>
      </c>
      <c r="E39" s="3">
        <v>207</v>
      </c>
      <c r="F39" s="3">
        <f>Source!U31</f>
        <v>11.4</v>
      </c>
      <c r="G39" s="3" t="s">
        <v>43</v>
      </c>
      <c r="H39" s="3" t="s">
        <v>44</v>
      </c>
      <c r="I39" s="58"/>
      <c r="J39" s="3"/>
      <c r="K39" s="3">
        <v>207</v>
      </c>
      <c r="L39" s="3">
        <v>7</v>
      </c>
      <c r="M39" s="3">
        <v>1</v>
      </c>
      <c r="N39" s="3" t="s">
        <v>5</v>
      </c>
    </row>
    <row r="40" spans="1:14" ht="12.75">
      <c r="A40" s="3">
        <v>50</v>
      </c>
      <c r="B40" s="3">
        <f>IF(Source!F40&lt;&gt;0,1,0)</f>
        <v>0</v>
      </c>
      <c r="C40" s="3">
        <v>0</v>
      </c>
      <c r="D40" s="3">
        <v>1</v>
      </c>
      <c r="E40" s="3">
        <v>208</v>
      </c>
      <c r="F40" s="3">
        <f>Source!V31</f>
        <v>0</v>
      </c>
      <c r="G40" s="3" t="s">
        <v>45</v>
      </c>
      <c r="H40" s="3" t="s">
        <v>46</v>
      </c>
      <c r="I40" s="58"/>
      <c r="J40" s="3"/>
      <c r="K40" s="3">
        <v>208</v>
      </c>
      <c r="L40" s="3">
        <v>8</v>
      </c>
      <c r="M40" s="3">
        <v>1</v>
      </c>
      <c r="N40" s="3" t="s">
        <v>5</v>
      </c>
    </row>
    <row r="41" spans="1:14" ht="12.75">
      <c r="A41" s="3">
        <v>50</v>
      </c>
      <c r="B41" s="3">
        <f>IF(Source!F41&lt;&gt;0,1,0)</f>
        <v>0</v>
      </c>
      <c r="C41" s="3">
        <v>0</v>
      </c>
      <c r="D41" s="3">
        <v>1</v>
      </c>
      <c r="E41" s="3">
        <v>209</v>
      </c>
      <c r="F41" s="3">
        <f>Source!W31</f>
        <v>0</v>
      </c>
      <c r="G41" s="3" t="s">
        <v>47</v>
      </c>
      <c r="H41" s="3" t="s">
        <v>48</v>
      </c>
      <c r="I41" s="58"/>
      <c r="J41" s="3"/>
      <c r="K41" s="3">
        <v>209</v>
      </c>
      <c r="L41" s="3">
        <v>9</v>
      </c>
      <c r="M41" s="3">
        <v>1</v>
      </c>
      <c r="N41" s="3" t="s">
        <v>5</v>
      </c>
    </row>
    <row r="42" spans="1:14" ht="12.75">
      <c r="A42" s="3">
        <v>50</v>
      </c>
      <c r="B42" s="3">
        <f>IF(Source!F42&lt;&gt;0,1,0)</f>
        <v>1</v>
      </c>
      <c r="C42" s="3">
        <v>0</v>
      </c>
      <c r="D42" s="3">
        <v>1</v>
      </c>
      <c r="E42" s="3">
        <v>210</v>
      </c>
      <c r="F42" s="3">
        <f>Source!X31</f>
        <v>79.74</v>
      </c>
      <c r="G42" s="3" t="s">
        <v>49</v>
      </c>
      <c r="H42" s="3" t="s">
        <v>50</v>
      </c>
      <c r="I42" s="58"/>
      <c r="J42" s="3"/>
      <c r="K42" s="3">
        <v>210</v>
      </c>
      <c r="L42" s="3">
        <v>10</v>
      </c>
      <c r="M42" s="3">
        <v>1</v>
      </c>
      <c r="N42" s="3" t="s">
        <v>5</v>
      </c>
    </row>
    <row r="43" spans="1:14" ht="12.75">
      <c r="A43" s="3">
        <v>50</v>
      </c>
      <c r="B43" s="3">
        <v>1</v>
      </c>
      <c r="C43" s="3">
        <v>0</v>
      </c>
      <c r="D43" s="3">
        <v>1</v>
      </c>
      <c r="E43" s="3">
        <v>211</v>
      </c>
      <c r="F43" s="3">
        <f>Source!Y31</f>
        <v>49.07</v>
      </c>
      <c r="G43" s="3" t="s">
        <v>51</v>
      </c>
      <c r="H43" s="3" t="s">
        <v>52</v>
      </c>
      <c r="I43" s="58"/>
      <c r="J43" s="3"/>
      <c r="K43" s="3">
        <v>211</v>
      </c>
      <c r="L43" s="3">
        <v>11</v>
      </c>
      <c r="M43" s="3">
        <v>0</v>
      </c>
      <c r="N43" s="3" t="s">
        <v>5</v>
      </c>
    </row>
    <row r="44" ht="12.75">
      <c r="G44">
        <v>0</v>
      </c>
    </row>
    <row r="45" spans="1:59" ht="12.75">
      <c r="A45" s="1">
        <v>4</v>
      </c>
      <c r="B45" s="1">
        <v>1</v>
      </c>
      <c r="C45" s="1"/>
      <c r="D45" s="1">
        <f>ROW(A56)</f>
        <v>56</v>
      </c>
      <c r="E45" s="1"/>
      <c r="F45" s="1" t="s">
        <v>53</v>
      </c>
      <c r="G45" s="1" t="s">
        <v>53</v>
      </c>
      <c r="H45" s="1"/>
      <c r="I45" s="56"/>
      <c r="J45" s="1"/>
      <c r="K45" s="1"/>
      <c r="L45" s="1"/>
      <c r="M45" s="1"/>
      <c r="N45" s="1" t="s">
        <v>5</v>
      </c>
      <c r="O45" s="56"/>
      <c r="P45" s="1"/>
      <c r="Q45" s="1"/>
      <c r="R45" s="1" t="s">
        <v>5</v>
      </c>
      <c r="S45" s="1" t="s">
        <v>5</v>
      </c>
      <c r="T45" s="1" t="s">
        <v>5</v>
      </c>
      <c r="U45" s="1" t="s">
        <v>5</v>
      </c>
      <c r="V45" s="1"/>
      <c r="W45" s="1"/>
      <c r="X45" s="1">
        <v>0</v>
      </c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>
        <v>0</v>
      </c>
      <c r="AM45" s="1"/>
      <c r="BE45" t="s">
        <v>54</v>
      </c>
      <c r="BF45">
        <v>0</v>
      </c>
      <c r="BG45">
        <v>0</v>
      </c>
    </row>
    <row r="47" spans="1:39" ht="12.75">
      <c r="A47" s="2">
        <v>52</v>
      </c>
      <c r="B47" s="2">
        <f aca="true" t="shared" si="7" ref="B47:AM47">B56</f>
        <v>1</v>
      </c>
      <c r="C47" s="2">
        <f t="shared" si="7"/>
        <v>4</v>
      </c>
      <c r="D47" s="2">
        <f t="shared" si="7"/>
        <v>45</v>
      </c>
      <c r="E47" s="2">
        <f t="shared" si="7"/>
        <v>0</v>
      </c>
      <c r="F47" s="2" t="str">
        <f t="shared" si="7"/>
        <v>Электротехнические устройства</v>
      </c>
      <c r="G47" s="2" t="str">
        <f t="shared" si="7"/>
        <v>Электротехнические устройства</v>
      </c>
      <c r="H47" s="2">
        <f t="shared" si="7"/>
        <v>0</v>
      </c>
      <c r="I47" s="57">
        <f t="shared" si="7"/>
        <v>0</v>
      </c>
      <c r="J47" s="2">
        <f t="shared" si="7"/>
        <v>0</v>
      </c>
      <c r="K47" s="2">
        <f t="shared" si="7"/>
        <v>0</v>
      </c>
      <c r="L47" s="2">
        <f t="shared" si="7"/>
        <v>0</v>
      </c>
      <c r="M47" s="2">
        <f t="shared" si="7"/>
        <v>0</v>
      </c>
      <c r="N47" s="2">
        <f t="shared" si="7"/>
        <v>0</v>
      </c>
      <c r="O47" s="57">
        <f t="shared" si="7"/>
        <v>559.99</v>
      </c>
      <c r="P47" s="2">
        <f t="shared" si="7"/>
        <v>0</v>
      </c>
      <c r="Q47" s="2">
        <f t="shared" si="7"/>
        <v>0</v>
      </c>
      <c r="R47" s="2">
        <f t="shared" si="7"/>
        <v>0</v>
      </c>
      <c r="S47" s="2">
        <f t="shared" si="7"/>
        <v>559.99</v>
      </c>
      <c r="T47" s="2">
        <f t="shared" si="7"/>
        <v>0</v>
      </c>
      <c r="U47" s="2">
        <f t="shared" si="7"/>
        <v>55.5</v>
      </c>
      <c r="V47" s="2">
        <f t="shared" si="7"/>
        <v>0</v>
      </c>
      <c r="W47" s="2">
        <f t="shared" si="7"/>
        <v>0</v>
      </c>
      <c r="X47" s="2">
        <f t="shared" si="7"/>
        <v>363.99</v>
      </c>
      <c r="Y47" s="2">
        <f t="shared" si="7"/>
        <v>223.99</v>
      </c>
      <c r="Z47" s="2">
        <f t="shared" si="7"/>
        <v>0</v>
      </c>
      <c r="AA47" s="2">
        <f t="shared" si="7"/>
        <v>0</v>
      </c>
      <c r="AB47" s="2">
        <f t="shared" si="7"/>
        <v>559.99</v>
      </c>
      <c r="AC47" s="2">
        <f t="shared" si="7"/>
        <v>0</v>
      </c>
      <c r="AD47" s="2">
        <f t="shared" si="7"/>
        <v>0</v>
      </c>
      <c r="AE47" s="2">
        <f t="shared" si="7"/>
        <v>0</v>
      </c>
      <c r="AF47" s="2">
        <f t="shared" si="7"/>
        <v>559.99</v>
      </c>
      <c r="AG47" s="2">
        <f t="shared" si="7"/>
        <v>0</v>
      </c>
      <c r="AH47" s="2">
        <f t="shared" si="7"/>
        <v>55.5</v>
      </c>
      <c r="AI47" s="2">
        <f t="shared" si="7"/>
        <v>0</v>
      </c>
      <c r="AJ47" s="2">
        <f t="shared" si="7"/>
        <v>0</v>
      </c>
      <c r="AK47" s="2">
        <f t="shared" si="7"/>
        <v>363.99</v>
      </c>
      <c r="AL47" s="2">
        <f t="shared" si="7"/>
        <v>223.99</v>
      </c>
      <c r="AM47" s="2">
        <f t="shared" si="7"/>
        <v>0</v>
      </c>
    </row>
    <row r="49" spans="1:150" ht="12.75">
      <c r="A49">
        <v>17</v>
      </c>
      <c r="B49">
        <v>1</v>
      </c>
      <c r="C49">
        <f>ROW(SmtRes!A12)</f>
        <v>12</v>
      </c>
      <c r="E49" t="s">
        <v>18</v>
      </c>
      <c r="F49" t="s">
        <v>55</v>
      </c>
      <c r="G49" t="s">
        <v>56</v>
      </c>
      <c r="H49" t="s">
        <v>57</v>
      </c>
      <c r="I49" s="55">
        <v>1</v>
      </c>
      <c r="J49">
        <v>0</v>
      </c>
      <c r="O49" s="55">
        <f aca="true" t="shared" si="8" ref="O49:O54">ROUND(CP49,2)</f>
        <v>56.93</v>
      </c>
      <c r="P49">
        <f aca="true" t="shared" si="9" ref="P49:P54">ROUND(CQ49*I49,2)</f>
        <v>0</v>
      </c>
      <c r="Q49">
        <f aca="true" t="shared" si="10" ref="Q49:Q54">ROUND(CR49*I49,2)</f>
        <v>0</v>
      </c>
      <c r="R49">
        <f aca="true" t="shared" si="11" ref="R49:R54">ROUND(CS49*I49,2)</f>
        <v>0</v>
      </c>
      <c r="S49">
        <f aca="true" t="shared" si="12" ref="S49:S54">ROUND(CT49*I49,2)</f>
        <v>56.93</v>
      </c>
      <c r="T49">
        <f aca="true" t="shared" si="13" ref="T49:T54">ROUND(CU49*I49,2)</f>
        <v>0</v>
      </c>
      <c r="U49">
        <f aca="true" t="shared" si="14" ref="U49:U54">ROUND(CV49*I49,2)</f>
        <v>6</v>
      </c>
      <c r="V49">
        <f aca="true" t="shared" si="15" ref="V49:V54">ROUND(CW49*I49,2)</f>
        <v>0</v>
      </c>
      <c r="W49">
        <f aca="true" t="shared" si="16" ref="W49:W54">ROUND(CX49*I49,2)</f>
        <v>0</v>
      </c>
      <c r="X49">
        <f aca="true" t="shared" si="17" ref="X49:Y54">ROUND(CY49,2)</f>
        <v>37</v>
      </c>
      <c r="Y49">
        <f t="shared" si="17"/>
        <v>22.77</v>
      </c>
      <c r="AA49">
        <v>0</v>
      </c>
      <c r="AB49">
        <f aca="true" t="shared" si="18" ref="AB49:AB54">(AC49+AD49+AF49)</f>
        <v>56.928</v>
      </c>
      <c r="AC49">
        <f aca="true" t="shared" si="19" ref="AC49:AE54">AL49</f>
        <v>0</v>
      </c>
      <c r="AD49">
        <f t="shared" si="19"/>
        <v>0</v>
      </c>
      <c r="AE49">
        <f t="shared" si="19"/>
        <v>0</v>
      </c>
      <c r="AF49">
        <f aca="true" t="shared" si="20" ref="AF49:AF54">(AO49*0.8)</f>
        <v>56.928</v>
      </c>
      <c r="AG49">
        <f aca="true" t="shared" si="21" ref="AG49:AJ54">AP49</f>
        <v>0</v>
      </c>
      <c r="AH49">
        <f t="shared" si="21"/>
        <v>6</v>
      </c>
      <c r="AI49">
        <f t="shared" si="21"/>
        <v>0</v>
      </c>
      <c r="AJ49">
        <f t="shared" si="21"/>
        <v>0</v>
      </c>
      <c r="AK49">
        <v>71.16</v>
      </c>
      <c r="AL49">
        <v>0</v>
      </c>
      <c r="AM49">
        <v>0</v>
      </c>
      <c r="AN49">
        <v>0</v>
      </c>
      <c r="AO49">
        <v>71.16</v>
      </c>
      <c r="AP49">
        <v>0</v>
      </c>
      <c r="AQ49">
        <v>6</v>
      </c>
      <c r="AR49">
        <v>0</v>
      </c>
      <c r="AS49">
        <v>0</v>
      </c>
      <c r="AT49">
        <v>65</v>
      </c>
      <c r="AU49">
        <v>40</v>
      </c>
      <c r="AV49">
        <v>1</v>
      </c>
      <c r="AW49">
        <v>1</v>
      </c>
      <c r="AX49">
        <v>1</v>
      </c>
      <c r="AY49">
        <v>1</v>
      </c>
      <c r="AZ49">
        <v>1</v>
      </c>
      <c r="BA49">
        <v>1</v>
      </c>
      <c r="BB49">
        <v>1</v>
      </c>
      <c r="BC49">
        <v>1</v>
      </c>
      <c r="BH49">
        <v>0</v>
      </c>
      <c r="BI49">
        <v>3</v>
      </c>
      <c r="BJ49" t="s">
        <v>58</v>
      </c>
      <c r="BM49">
        <v>60</v>
      </c>
      <c r="BN49">
        <v>0</v>
      </c>
      <c r="BO49" t="s">
        <v>55</v>
      </c>
      <c r="BP49">
        <v>1</v>
      </c>
      <c r="BQ49">
        <v>4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CF49">
        <v>0</v>
      </c>
      <c r="CG49">
        <v>0</v>
      </c>
      <c r="CM49">
        <v>0</v>
      </c>
      <c r="CO49">
        <v>0</v>
      </c>
      <c r="CP49">
        <f aca="true" t="shared" si="22" ref="CP49:CP54">(P49+Q49+S49)</f>
        <v>56.93</v>
      </c>
      <c r="CQ49">
        <f aca="true" t="shared" si="23" ref="CQ49:CQ54">(AC49)*BC49</f>
        <v>0</v>
      </c>
      <c r="CR49">
        <f aca="true" t="shared" si="24" ref="CR49:CR54">(AD49)*BB49</f>
        <v>0</v>
      </c>
      <c r="CS49">
        <f aca="true" t="shared" si="25" ref="CS49:CS54">(AE49)*BS49</f>
        <v>0</v>
      </c>
      <c r="CT49">
        <f aca="true" t="shared" si="26" ref="CT49:CT54">(AF49)*BA49</f>
        <v>56.928</v>
      </c>
      <c r="CU49">
        <f aca="true" t="shared" si="27" ref="CU49:CX54">(AG49)*BT49</f>
        <v>0</v>
      </c>
      <c r="CV49">
        <f t="shared" si="27"/>
        <v>6</v>
      </c>
      <c r="CW49">
        <f t="shared" si="27"/>
        <v>0</v>
      </c>
      <c r="CX49">
        <f t="shared" si="27"/>
        <v>0</v>
      </c>
      <c r="CY49">
        <f aca="true" t="shared" si="28" ref="CY49:CY54">(((S49+R49)*AT49)/100)</f>
        <v>37.0045</v>
      </c>
      <c r="CZ49">
        <f aca="true" t="shared" si="29" ref="CZ49:CZ54">(((S49+R49)*AU49)/100)</f>
        <v>22.772</v>
      </c>
      <c r="DG49" t="s">
        <v>59</v>
      </c>
      <c r="DN49">
        <v>0</v>
      </c>
      <c r="DO49">
        <v>0</v>
      </c>
      <c r="DP49">
        <v>1</v>
      </c>
      <c r="DQ49">
        <v>1</v>
      </c>
      <c r="DR49">
        <v>1</v>
      </c>
      <c r="DS49">
        <v>1</v>
      </c>
      <c r="DT49">
        <v>1</v>
      </c>
      <c r="DU49">
        <v>1013</v>
      </c>
      <c r="DV49" t="s">
        <v>57</v>
      </c>
      <c r="DW49" t="s">
        <v>60</v>
      </c>
      <c r="DX49">
        <v>1</v>
      </c>
      <c r="EE49">
        <v>6294952</v>
      </c>
      <c r="EF49">
        <v>4</v>
      </c>
      <c r="EG49" t="s">
        <v>24</v>
      </c>
      <c r="EH49">
        <v>0</v>
      </c>
      <c r="EJ49">
        <v>3</v>
      </c>
      <c r="EK49">
        <v>60</v>
      </c>
      <c r="EL49" t="s">
        <v>24</v>
      </c>
      <c r="EM49" t="s">
        <v>25</v>
      </c>
      <c r="ET49">
        <v>2106.41</v>
      </c>
    </row>
    <row r="50" spans="1:150" ht="12.75">
      <c r="A50">
        <v>17</v>
      </c>
      <c r="B50">
        <v>1</v>
      </c>
      <c r="C50">
        <f>ROW(SmtRes!A14)</f>
        <v>14</v>
      </c>
      <c r="E50">
        <v>0</v>
      </c>
      <c r="F50" t="s">
        <v>61</v>
      </c>
      <c r="G50" t="s">
        <v>62</v>
      </c>
      <c r="H50" t="s">
        <v>63</v>
      </c>
      <c r="I50" s="55">
        <v>0</v>
      </c>
      <c r="J50">
        <v>0</v>
      </c>
      <c r="O50" s="55">
        <f t="shared" si="8"/>
        <v>0</v>
      </c>
      <c r="P50">
        <f t="shared" si="9"/>
        <v>0</v>
      </c>
      <c r="Q50">
        <f t="shared" si="10"/>
        <v>0</v>
      </c>
      <c r="R50">
        <f t="shared" si="11"/>
        <v>0</v>
      </c>
      <c r="S50">
        <f t="shared" si="12"/>
        <v>0</v>
      </c>
      <c r="T50">
        <f t="shared" si="13"/>
        <v>0</v>
      </c>
      <c r="U50">
        <f t="shared" si="14"/>
        <v>0</v>
      </c>
      <c r="V50">
        <f t="shared" si="15"/>
        <v>0</v>
      </c>
      <c r="W50">
        <f t="shared" si="16"/>
        <v>0</v>
      </c>
      <c r="X50">
        <f t="shared" si="17"/>
        <v>0</v>
      </c>
      <c r="Y50">
        <f t="shared" si="17"/>
        <v>0</v>
      </c>
      <c r="AA50">
        <v>0</v>
      </c>
      <c r="AB50">
        <f t="shared" si="18"/>
        <v>29.784</v>
      </c>
      <c r="AC50">
        <f t="shared" si="19"/>
        <v>0</v>
      </c>
      <c r="AD50">
        <f t="shared" si="19"/>
        <v>0</v>
      </c>
      <c r="AE50">
        <f t="shared" si="19"/>
        <v>0</v>
      </c>
      <c r="AF50">
        <f t="shared" si="20"/>
        <v>29.784</v>
      </c>
      <c r="AG50">
        <f t="shared" si="21"/>
        <v>0</v>
      </c>
      <c r="AH50">
        <f t="shared" si="21"/>
        <v>3</v>
      </c>
      <c r="AI50">
        <f t="shared" si="21"/>
        <v>0</v>
      </c>
      <c r="AJ50">
        <f t="shared" si="21"/>
        <v>0</v>
      </c>
      <c r="AK50">
        <v>37.23</v>
      </c>
      <c r="AL50">
        <v>0</v>
      </c>
      <c r="AM50">
        <v>0</v>
      </c>
      <c r="AN50">
        <v>0</v>
      </c>
      <c r="AO50">
        <v>37.23</v>
      </c>
      <c r="AP50">
        <v>0</v>
      </c>
      <c r="AQ50">
        <v>3</v>
      </c>
      <c r="AR50">
        <v>0</v>
      </c>
      <c r="AS50">
        <v>0</v>
      </c>
      <c r="AT50">
        <v>65</v>
      </c>
      <c r="AU50">
        <v>40</v>
      </c>
      <c r="AV50">
        <v>1</v>
      </c>
      <c r="AW50">
        <v>1</v>
      </c>
      <c r="AX50">
        <v>1</v>
      </c>
      <c r="AY50">
        <v>1</v>
      </c>
      <c r="AZ50">
        <v>1</v>
      </c>
      <c r="BA50">
        <v>1</v>
      </c>
      <c r="BB50">
        <v>1</v>
      </c>
      <c r="BC50">
        <v>1</v>
      </c>
      <c r="BH50">
        <v>0</v>
      </c>
      <c r="BI50">
        <v>3</v>
      </c>
      <c r="BJ50" t="s">
        <v>64</v>
      </c>
      <c r="BM50">
        <v>60</v>
      </c>
      <c r="BN50">
        <v>0</v>
      </c>
      <c r="BO50" t="s">
        <v>61</v>
      </c>
      <c r="BP50">
        <v>1</v>
      </c>
      <c r="BQ50">
        <v>4</v>
      </c>
      <c r="BR50">
        <v>0</v>
      </c>
      <c r="BS50">
        <v>1</v>
      </c>
      <c r="BT50">
        <v>1</v>
      </c>
      <c r="BU50">
        <v>1</v>
      </c>
      <c r="BV50">
        <v>1</v>
      </c>
      <c r="BW50">
        <v>1</v>
      </c>
      <c r="BX50">
        <v>1</v>
      </c>
      <c r="CF50">
        <v>0</v>
      </c>
      <c r="CG50">
        <v>0</v>
      </c>
      <c r="CM50">
        <v>0</v>
      </c>
      <c r="CO50">
        <v>0</v>
      </c>
      <c r="CP50">
        <f t="shared" si="22"/>
        <v>0</v>
      </c>
      <c r="CQ50">
        <f t="shared" si="23"/>
        <v>0</v>
      </c>
      <c r="CR50">
        <f t="shared" si="24"/>
        <v>0</v>
      </c>
      <c r="CS50">
        <f t="shared" si="25"/>
        <v>0</v>
      </c>
      <c r="CT50">
        <f t="shared" si="26"/>
        <v>29.784</v>
      </c>
      <c r="CU50">
        <f t="shared" si="27"/>
        <v>0</v>
      </c>
      <c r="CV50">
        <f t="shared" si="27"/>
        <v>3</v>
      </c>
      <c r="CW50">
        <f t="shared" si="27"/>
        <v>0</v>
      </c>
      <c r="CX50">
        <f t="shared" si="27"/>
        <v>0</v>
      </c>
      <c r="CY50">
        <f t="shared" si="28"/>
        <v>0</v>
      </c>
      <c r="CZ50">
        <f t="shared" si="29"/>
        <v>0</v>
      </c>
      <c r="DG50" t="s">
        <v>59</v>
      </c>
      <c r="DN50">
        <v>0</v>
      </c>
      <c r="DO50">
        <v>0</v>
      </c>
      <c r="DP50">
        <v>1</v>
      </c>
      <c r="DQ50">
        <v>1</v>
      </c>
      <c r="DR50">
        <v>1</v>
      </c>
      <c r="DS50">
        <v>1</v>
      </c>
      <c r="DT50">
        <v>1</v>
      </c>
      <c r="DU50">
        <v>1010</v>
      </c>
      <c r="DV50" t="s">
        <v>63</v>
      </c>
      <c r="DW50" t="s">
        <v>63</v>
      </c>
      <c r="DX50">
        <v>1</v>
      </c>
      <c r="EE50">
        <v>6294952</v>
      </c>
      <c r="EF50">
        <v>4</v>
      </c>
      <c r="EG50" t="s">
        <v>24</v>
      </c>
      <c r="EH50">
        <v>0</v>
      </c>
      <c r="EJ50">
        <v>3</v>
      </c>
      <c r="EK50">
        <v>60</v>
      </c>
      <c r="EL50" t="s">
        <v>24</v>
      </c>
      <c r="EM50" t="s">
        <v>25</v>
      </c>
      <c r="ET50">
        <v>1101.86</v>
      </c>
    </row>
    <row r="51" spans="1:150" ht="12.75">
      <c r="A51">
        <v>17</v>
      </c>
      <c r="B51">
        <v>1</v>
      </c>
      <c r="C51">
        <f>ROW(SmtRes!A17)</f>
        <v>17</v>
      </c>
      <c r="E51">
        <v>2</v>
      </c>
      <c r="F51" t="s">
        <v>65</v>
      </c>
      <c r="G51" t="s">
        <v>66</v>
      </c>
      <c r="H51" t="s">
        <v>63</v>
      </c>
      <c r="I51" s="55">
        <v>6</v>
      </c>
      <c r="J51">
        <v>0</v>
      </c>
      <c r="O51" s="55">
        <f t="shared" si="8"/>
        <v>487.3</v>
      </c>
      <c r="P51">
        <f t="shared" si="9"/>
        <v>0</v>
      </c>
      <c r="Q51">
        <f t="shared" si="10"/>
        <v>0</v>
      </c>
      <c r="R51">
        <f t="shared" si="11"/>
        <v>0</v>
      </c>
      <c r="S51">
        <f t="shared" si="12"/>
        <v>487.3</v>
      </c>
      <c r="T51">
        <f t="shared" si="13"/>
        <v>0</v>
      </c>
      <c r="U51">
        <f t="shared" si="14"/>
        <v>48</v>
      </c>
      <c r="V51">
        <f t="shared" si="15"/>
        <v>0</v>
      </c>
      <c r="W51">
        <f t="shared" si="16"/>
        <v>0</v>
      </c>
      <c r="X51">
        <f t="shared" si="17"/>
        <v>316.75</v>
      </c>
      <c r="Y51">
        <f t="shared" si="17"/>
        <v>194.92</v>
      </c>
      <c r="AA51">
        <v>0</v>
      </c>
      <c r="AB51">
        <f t="shared" si="18"/>
        <v>81.21600000000001</v>
      </c>
      <c r="AC51">
        <f t="shared" si="19"/>
        <v>0</v>
      </c>
      <c r="AD51">
        <f t="shared" si="19"/>
        <v>0</v>
      </c>
      <c r="AE51">
        <f t="shared" si="19"/>
        <v>0</v>
      </c>
      <c r="AF51">
        <f t="shared" si="20"/>
        <v>81.21600000000001</v>
      </c>
      <c r="AG51">
        <f t="shared" si="21"/>
        <v>0</v>
      </c>
      <c r="AH51">
        <f t="shared" si="21"/>
        <v>8</v>
      </c>
      <c r="AI51">
        <f t="shared" si="21"/>
        <v>0</v>
      </c>
      <c r="AJ51">
        <f t="shared" si="21"/>
        <v>0</v>
      </c>
      <c r="AK51">
        <v>101.52</v>
      </c>
      <c r="AL51">
        <v>0</v>
      </c>
      <c r="AM51">
        <v>0</v>
      </c>
      <c r="AN51">
        <v>0</v>
      </c>
      <c r="AO51">
        <v>101.52</v>
      </c>
      <c r="AP51">
        <v>0</v>
      </c>
      <c r="AQ51">
        <v>8</v>
      </c>
      <c r="AR51">
        <v>0</v>
      </c>
      <c r="AS51">
        <v>0</v>
      </c>
      <c r="AT51">
        <v>65</v>
      </c>
      <c r="AU51">
        <v>40</v>
      </c>
      <c r="AV51">
        <v>1</v>
      </c>
      <c r="AW51">
        <v>1</v>
      </c>
      <c r="AX51">
        <v>1</v>
      </c>
      <c r="AY51">
        <v>1</v>
      </c>
      <c r="AZ51">
        <v>1</v>
      </c>
      <c r="BA51">
        <v>1</v>
      </c>
      <c r="BB51">
        <v>1</v>
      </c>
      <c r="BC51">
        <v>1</v>
      </c>
      <c r="BH51">
        <v>0</v>
      </c>
      <c r="BI51">
        <v>3</v>
      </c>
      <c r="BJ51" t="s">
        <v>67</v>
      </c>
      <c r="BM51">
        <v>60</v>
      </c>
      <c r="BN51">
        <v>0</v>
      </c>
      <c r="BO51" t="s">
        <v>65</v>
      </c>
      <c r="BP51">
        <v>1</v>
      </c>
      <c r="BQ51">
        <v>4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CF51">
        <v>0</v>
      </c>
      <c r="CG51">
        <v>0</v>
      </c>
      <c r="CM51">
        <v>0</v>
      </c>
      <c r="CO51">
        <v>0</v>
      </c>
      <c r="CP51">
        <f t="shared" si="22"/>
        <v>487.3</v>
      </c>
      <c r="CQ51">
        <f t="shared" si="23"/>
        <v>0</v>
      </c>
      <c r="CR51">
        <f t="shared" si="24"/>
        <v>0</v>
      </c>
      <c r="CS51">
        <f t="shared" si="25"/>
        <v>0</v>
      </c>
      <c r="CT51">
        <f t="shared" si="26"/>
        <v>81.21600000000001</v>
      </c>
      <c r="CU51">
        <f t="shared" si="27"/>
        <v>0</v>
      </c>
      <c r="CV51">
        <f t="shared" si="27"/>
        <v>8</v>
      </c>
      <c r="CW51">
        <f t="shared" si="27"/>
        <v>0</v>
      </c>
      <c r="CX51">
        <f t="shared" si="27"/>
        <v>0</v>
      </c>
      <c r="CY51">
        <f t="shared" si="28"/>
        <v>316.745</v>
      </c>
      <c r="CZ51">
        <f t="shared" si="29"/>
        <v>194.92</v>
      </c>
      <c r="DG51" t="s">
        <v>59</v>
      </c>
      <c r="DN51">
        <v>0</v>
      </c>
      <c r="DO51">
        <v>0</v>
      </c>
      <c r="DP51">
        <v>1</v>
      </c>
      <c r="DQ51">
        <v>1</v>
      </c>
      <c r="DR51">
        <v>1</v>
      </c>
      <c r="DS51">
        <v>1</v>
      </c>
      <c r="DT51">
        <v>1</v>
      </c>
      <c r="DU51">
        <v>1010</v>
      </c>
      <c r="DV51" t="s">
        <v>63</v>
      </c>
      <c r="DW51" t="s">
        <v>63</v>
      </c>
      <c r="DX51">
        <v>1</v>
      </c>
      <c r="EE51">
        <v>6294952</v>
      </c>
      <c r="EF51">
        <v>4</v>
      </c>
      <c r="EG51" t="s">
        <v>24</v>
      </c>
      <c r="EH51">
        <v>0</v>
      </c>
      <c r="EJ51">
        <v>3</v>
      </c>
      <c r="EK51">
        <v>60</v>
      </c>
      <c r="EL51" t="s">
        <v>24</v>
      </c>
      <c r="EM51" t="s">
        <v>25</v>
      </c>
      <c r="ET51">
        <v>24040.01</v>
      </c>
    </row>
    <row r="52" spans="1:150" ht="12.75">
      <c r="A52">
        <v>17</v>
      </c>
      <c r="B52">
        <v>1</v>
      </c>
      <c r="C52">
        <f>ROW(SmtRes!A19)</f>
        <v>19</v>
      </c>
      <c r="E52">
        <v>3</v>
      </c>
      <c r="F52" t="s">
        <v>68</v>
      </c>
      <c r="G52" t="s">
        <v>69</v>
      </c>
      <c r="H52" t="s">
        <v>70</v>
      </c>
      <c r="I52" s="55">
        <v>1</v>
      </c>
      <c r="J52">
        <v>0</v>
      </c>
      <c r="O52" s="55">
        <f t="shared" si="8"/>
        <v>15.76</v>
      </c>
      <c r="P52">
        <f t="shared" si="9"/>
        <v>0</v>
      </c>
      <c r="Q52">
        <f t="shared" si="10"/>
        <v>0</v>
      </c>
      <c r="R52">
        <f t="shared" si="11"/>
        <v>0</v>
      </c>
      <c r="S52">
        <f t="shared" si="12"/>
        <v>15.76</v>
      </c>
      <c r="T52">
        <f t="shared" si="13"/>
        <v>0</v>
      </c>
      <c r="U52">
        <f t="shared" si="14"/>
        <v>1.5</v>
      </c>
      <c r="V52">
        <f t="shared" si="15"/>
        <v>0</v>
      </c>
      <c r="W52">
        <f t="shared" si="16"/>
        <v>0</v>
      </c>
      <c r="X52">
        <f t="shared" si="17"/>
        <v>10.24</v>
      </c>
      <c r="Y52">
        <f t="shared" si="17"/>
        <v>6.3</v>
      </c>
      <c r="AA52">
        <v>0</v>
      </c>
      <c r="AB52">
        <f t="shared" si="18"/>
        <v>15.76</v>
      </c>
      <c r="AC52">
        <f t="shared" si="19"/>
        <v>0</v>
      </c>
      <c r="AD52">
        <f t="shared" si="19"/>
        <v>0</v>
      </c>
      <c r="AE52">
        <f t="shared" si="19"/>
        <v>0</v>
      </c>
      <c r="AF52">
        <f t="shared" si="20"/>
        <v>15.76</v>
      </c>
      <c r="AG52">
        <f t="shared" si="21"/>
        <v>0</v>
      </c>
      <c r="AH52">
        <f t="shared" si="21"/>
        <v>1.5</v>
      </c>
      <c r="AI52">
        <f t="shared" si="21"/>
        <v>0</v>
      </c>
      <c r="AJ52">
        <f t="shared" si="21"/>
        <v>0</v>
      </c>
      <c r="AK52">
        <v>19.7</v>
      </c>
      <c r="AL52">
        <v>0</v>
      </c>
      <c r="AM52">
        <v>0</v>
      </c>
      <c r="AN52">
        <v>0</v>
      </c>
      <c r="AO52">
        <v>19.7</v>
      </c>
      <c r="AP52">
        <v>0</v>
      </c>
      <c r="AQ52">
        <v>1.5</v>
      </c>
      <c r="AR52">
        <v>0</v>
      </c>
      <c r="AS52">
        <v>0</v>
      </c>
      <c r="AT52">
        <v>65</v>
      </c>
      <c r="AU52">
        <v>40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1</v>
      </c>
      <c r="BB52">
        <v>1</v>
      </c>
      <c r="BC52">
        <v>1</v>
      </c>
      <c r="BH52">
        <v>0</v>
      </c>
      <c r="BI52">
        <v>3</v>
      </c>
      <c r="BJ52" t="s">
        <v>71</v>
      </c>
      <c r="BM52">
        <v>60</v>
      </c>
      <c r="BN52">
        <v>0</v>
      </c>
      <c r="BO52" t="s">
        <v>68</v>
      </c>
      <c r="BP52">
        <v>1</v>
      </c>
      <c r="BQ52">
        <v>4</v>
      </c>
      <c r="BR52">
        <v>0</v>
      </c>
      <c r="BS52">
        <v>1</v>
      </c>
      <c r="BT52">
        <v>1</v>
      </c>
      <c r="BU52">
        <v>1</v>
      </c>
      <c r="BV52">
        <v>1</v>
      </c>
      <c r="BW52">
        <v>1</v>
      </c>
      <c r="BX52">
        <v>1</v>
      </c>
      <c r="CF52">
        <v>0</v>
      </c>
      <c r="CG52">
        <v>0</v>
      </c>
      <c r="CM52">
        <v>0</v>
      </c>
      <c r="CO52">
        <v>0</v>
      </c>
      <c r="CP52">
        <f t="shared" si="22"/>
        <v>15.76</v>
      </c>
      <c r="CQ52">
        <f t="shared" si="23"/>
        <v>0</v>
      </c>
      <c r="CR52">
        <f t="shared" si="24"/>
        <v>0</v>
      </c>
      <c r="CS52">
        <f t="shared" si="25"/>
        <v>0</v>
      </c>
      <c r="CT52">
        <f t="shared" si="26"/>
        <v>15.76</v>
      </c>
      <c r="CU52">
        <f t="shared" si="27"/>
        <v>0</v>
      </c>
      <c r="CV52">
        <f t="shared" si="27"/>
        <v>1.5</v>
      </c>
      <c r="CW52">
        <f t="shared" si="27"/>
        <v>0</v>
      </c>
      <c r="CX52">
        <f t="shared" si="27"/>
        <v>0</v>
      </c>
      <c r="CY52">
        <f t="shared" si="28"/>
        <v>10.244000000000002</v>
      </c>
      <c r="CZ52">
        <f t="shared" si="29"/>
        <v>6.303999999999999</v>
      </c>
      <c r="DG52" t="s">
        <v>59</v>
      </c>
      <c r="DN52">
        <v>0</v>
      </c>
      <c r="DO52">
        <v>0</v>
      </c>
      <c r="DP52">
        <v>1</v>
      </c>
      <c r="DQ52">
        <v>1</v>
      </c>
      <c r="DR52">
        <v>1</v>
      </c>
      <c r="DS52">
        <v>1</v>
      </c>
      <c r="DT52">
        <v>1</v>
      </c>
      <c r="DU52">
        <v>1013</v>
      </c>
      <c r="DV52" t="s">
        <v>70</v>
      </c>
      <c r="DW52" t="s">
        <v>72</v>
      </c>
      <c r="DX52">
        <v>1</v>
      </c>
      <c r="EE52">
        <v>6294952</v>
      </c>
      <c r="EF52">
        <v>4</v>
      </c>
      <c r="EG52" t="s">
        <v>24</v>
      </c>
      <c r="EH52">
        <v>0</v>
      </c>
      <c r="EJ52">
        <v>3</v>
      </c>
      <c r="EK52">
        <v>60</v>
      </c>
      <c r="EL52" t="s">
        <v>24</v>
      </c>
      <c r="EM52" t="s">
        <v>25</v>
      </c>
      <c r="ET52">
        <v>583.12</v>
      </c>
    </row>
    <row r="53" spans="1:150" ht="12.75">
      <c r="A53">
        <v>17</v>
      </c>
      <c r="B53">
        <v>1</v>
      </c>
      <c r="C53">
        <f>ROW(SmtRes!A21)</f>
        <v>21</v>
      </c>
      <c r="E53">
        <v>0</v>
      </c>
      <c r="F53" t="s">
        <v>73</v>
      </c>
      <c r="G53" t="s">
        <v>74</v>
      </c>
      <c r="H53" t="s">
        <v>75</v>
      </c>
      <c r="I53" s="55">
        <v>0</v>
      </c>
      <c r="J53">
        <v>0</v>
      </c>
      <c r="O53" s="55">
        <f t="shared" si="8"/>
        <v>0</v>
      </c>
      <c r="P53">
        <f t="shared" si="9"/>
        <v>0</v>
      </c>
      <c r="Q53">
        <f t="shared" si="10"/>
        <v>0</v>
      </c>
      <c r="R53">
        <f t="shared" si="11"/>
        <v>0</v>
      </c>
      <c r="S53">
        <f t="shared" si="12"/>
        <v>0</v>
      </c>
      <c r="T53">
        <f t="shared" si="13"/>
        <v>0</v>
      </c>
      <c r="U53">
        <f t="shared" si="14"/>
        <v>0</v>
      </c>
      <c r="V53">
        <f t="shared" si="15"/>
        <v>0</v>
      </c>
      <c r="W53">
        <f t="shared" si="16"/>
        <v>0</v>
      </c>
      <c r="X53">
        <f t="shared" si="17"/>
        <v>0</v>
      </c>
      <c r="Y53">
        <f t="shared" si="17"/>
        <v>0</v>
      </c>
      <c r="AA53">
        <v>0</v>
      </c>
      <c r="AB53">
        <f t="shared" si="18"/>
        <v>168.06400000000002</v>
      </c>
      <c r="AC53">
        <f t="shared" si="19"/>
        <v>0</v>
      </c>
      <c r="AD53">
        <f t="shared" si="19"/>
        <v>0</v>
      </c>
      <c r="AE53">
        <f t="shared" si="19"/>
        <v>0</v>
      </c>
      <c r="AF53">
        <f t="shared" si="20"/>
        <v>168.06400000000002</v>
      </c>
      <c r="AG53">
        <f t="shared" si="21"/>
        <v>0</v>
      </c>
      <c r="AH53">
        <f t="shared" si="21"/>
        <v>16</v>
      </c>
      <c r="AI53">
        <f t="shared" si="21"/>
        <v>0</v>
      </c>
      <c r="AJ53">
        <f t="shared" si="21"/>
        <v>0</v>
      </c>
      <c r="AK53">
        <v>210.08</v>
      </c>
      <c r="AL53">
        <v>0</v>
      </c>
      <c r="AM53">
        <v>0</v>
      </c>
      <c r="AN53">
        <v>0</v>
      </c>
      <c r="AO53">
        <v>210.08</v>
      </c>
      <c r="AP53">
        <v>0</v>
      </c>
      <c r="AQ53">
        <v>16</v>
      </c>
      <c r="AR53">
        <v>0</v>
      </c>
      <c r="AS53">
        <v>0</v>
      </c>
      <c r="AT53">
        <v>65</v>
      </c>
      <c r="AU53">
        <v>40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H53">
        <v>0</v>
      </c>
      <c r="BI53">
        <v>3</v>
      </c>
      <c r="BJ53" t="s">
        <v>76</v>
      </c>
      <c r="BM53">
        <v>60</v>
      </c>
      <c r="BN53">
        <v>0</v>
      </c>
      <c r="BO53" t="s">
        <v>73</v>
      </c>
      <c r="BP53">
        <v>1</v>
      </c>
      <c r="BQ53">
        <v>4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CF53">
        <v>0</v>
      </c>
      <c r="CG53">
        <v>0</v>
      </c>
      <c r="CM53">
        <v>0</v>
      </c>
      <c r="CO53">
        <v>0</v>
      </c>
      <c r="CP53">
        <f t="shared" si="22"/>
        <v>0</v>
      </c>
      <c r="CQ53">
        <f t="shared" si="23"/>
        <v>0</v>
      </c>
      <c r="CR53">
        <f t="shared" si="24"/>
        <v>0</v>
      </c>
      <c r="CS53">
        <f t="shared" si="25"/>
        <v>0</v>
      </c>
      <c r="CT53">
        <f t="shared" si="26"/>
        <v>168.06400000000002</v>
      </c>
      <c r="CU53">
        <f t="shared" si="27"/>
        <v>0</v>
      </c>
      <c r="CV53">
        <f t="shared" si="27"/>
        <v>16</v>
      </c>
      <c r="CW53">
        <f t="shared" si="27"/>
        <v>0</v>
      </c>
      <c r="CX53">
        <f t="shared" si="27"/>
        <v>0</v>
      </c>
      <c r="CY53">
        <f t="shared" si="28"/>
        <v>0</v>
      </c>
      <c r="CZ53">
        <f t="shared" si="29"/>
        <v>0</v>
      </c>
      <c r="DG53" t="s">
        <v>59</v>
      </c>
      <c r="DN53">
        <v>0</v>
      </c>
      <c r="DO53">
        <v>0</v>
      </c>
      <c r="DP53">
        <v>1</v>
      </c>
      <c r="DQ53">
        <v>1</v>
      </c>
      <c r="DR53">
        <v>1</v>
      </c>
      <c r="DS53">
        <v>1</v>
      </c>
      <c r="DT53">
        <v>1</v>
      </c>
      <c r="DU53">
        <v>1013</v>
      </c>
      <c r="DV53" t="s">
        <v>75</v>
      </c>
      <c r="DW53" t="s">
        <v>75</v>
      </c>
      <c r="DX53">
        <v>1</v>
      </c>
      <c r="EE53">
        <v>6294952</v>
      </c>
      <c r="EF53">
        <v>4</v>
      </c>
      <c r="EG53" t="s">
        <v>24</v>
      </c>
      <c r="EH53">
        <v>0</v>
      </c>
      <c r="EJ53">
        <v>3</v>
      </c>
      <c r="EK53">
        <v>60</v>
      </c>
      <c r="EL53" t="s">
        <v>24</v>
      </c>
      <c r="EM53" t="s">
        <v>25</v>
      </c>
      <c r="ET53">
        <v>186.48</v>
      </c>
    </row>
    <row r="54" spans="1:150" ht="12.75">
      <c r="A54">
        <v>17</v>
      </c>
      <c r="B54">
        <v>1</v>
      </c>
      <c r="C54">
        <f>ROW(SmtRes!A23)</f>
        <v>23</v>
      </c>
      <c r="E54">
        <v>0</v>
      </c>
      <c r="F54" t="s">
        <v>77</v>
      </c>
      <c r="G54" t="s">
        <v>78</v>
      </c>
      <c r="H54" t="s">
        <v>70</v>
      </c>
      <c r="I54" s="55">
        <v>0</v>
      </c>
      <c r="J54">
        <v>0</v>
      </c>
      <c r="O54" s="55">
        <f t="shared" si="8"/>
        <v>0</v>
      </c>
      <c r="P54">
        <f t="shared" si="9"/>
        <v>0</v>
      </c>
      <c r="Q54">
        <f t="shared" si="10"/>
        <v>0</v>
      </c>
      <c r="R54">
        <f t="shared" si="11"/>
        <v>0</v>
      </c>
      <c r="S54">
        <f t="shared" si="12"/>
        <v>0</v>
      </c>
      <c r="T54">
        <f t="shared" si="13"/>
        <v>0</v>
      </c>
      <c r="U54">
        <f t="shared" si="14"/>
        <v>0</v>
      </c>
      <c r="V54">
        <f t="shared" si="15"/>
        <v>0</v>
      </c>
      <c r="W54">
        <f t="shared" si="16"/>
        <v>0</v>
      </c>
      <c r="X54">
        <f t="shared" si="17"/>
        <v>0</v>
      </c>
      <c r="Y54">
        <f t="shared" si="17"/>
        <v>0</v>
      </c>
      <c r="AA54">
        <v>0</v>
      </c>
      <c r="AB54">
        <f t="shared" si="18"/>
        <v>42.016000000000005</v>
      </c>
      <c r="AC54">
        <f t="shared" si="19"/>
        <v>0</v>
      </c>
      <c r="AD54">
        <f t="shared" si="19"/>
        <v>0</v>
      </c>
      <c r="AE54">
        <f t="shared" si="19"/>
        <v>0</v>
      </c>
      <c r="AF54">
        <f t="shared" si="20"/>
        <v>42.016000000000005</v>
      </c>
      <c r="AG54">
        <f t="shared" si="21"/>
        <v>0</v>
      </c>
      <c r="AH54">
        <f t="shared" si="21"/>
        <v>4</v>
      </c>
      <c r="AI54">
        <f t="shared" si="21"/>
        <v>0</v>
      </c>
      <c r="AJ54">
        <f t="shared" si="21"/>
        <v>0</v>
      </c>
      <c r="AK54">
        <v>52.52</v>
      </c>
      <c r="AL54">
        <v>0</v>
      </c>
      <c r="AM54">
        <v>0</v>
      </c>
      <c r="AN54">
        <v>0</v>
      </c>
      <c r="AO54">
        <v>52.52</v>
      </c>
      <c r="AP54">
        <v>0</v>
      </c>
      <c r="AQ54">
        <v>4</v>
      </c>
      <c r="AR54">
        <v>0</v>
      </c>
      <c r="AS54">
        <v>0</v>
      </c>
      <c r="AT54">
        <v>65</v>
      </c>
      <c r="AU54">
        <v>40</v>
      </c>
      <c r="AV54">
        <v>1</v>
      </c>
      <c r="AW54">
        <v>1</v>
      </c>
      <c r="AX54">
        <v>1</v>
      </c>
      <c r="AY54">
        <v>1</v>
      </c>
      <c r="AZ54">
        <v>1</v>
      </c>
      <c r="BA54">
        <v>1</v>
      </c>
      <c r="BB54">
        <v>1</v>
      </c>
      <c r="BC54">
        <v>1</v>
      </c>
      <c r="BH54">
        <v>0</v>
      </c>
      <c r="BI54">
        <v>3</v>
      </c>
      <c r="BJ54" t="s">
        <v>79</v>
      </c>
      <c r="BM54">
        <v>60</v>
      </c>
      <c r="BN54">
        <v>0</v>
      </c>
      <c r="BO54" t="s">
        <v>77</v>
      </c>
      <c r="BP54">
        <v>1</v>
      </c>
      <c r="BQ54">
        <v>4</v>
      </c>
      <c r="BR54">
        <v>0</v>
      </c>
      <c r="BS54">
        <v>1</v>
      </c>
      <c r="BT54">
        <v>1</v>
      </c>
      <c r="BU54">
        <v>1</v>
      </c>
      <c r="BV54">
        <v>1</v>
      </c>
      <c r="BW54">
        <v>1</v>
      </c>
      <c r="BX54">
        <v>1</v>
      </c>
      <c r="CF54">
        <v>0</v>
      </c>
      <c r="CG54">
        <v>0</v>
      </c>
      <c r="CM54">
        <v>0</v>
      </c>
      <c r="CO54">
        <v>0</v>
      </c>
      <c r="CP54">
        <f t="shared" si="22"/>
        <v>0</v>
      </c>
      <c r="CQ54">
        <f t="shared" si="23"/>
        <v>0</v>
      </c>
      <c r="CR54">
        <f t="shared" si="24"/>
        <v>0</v>
      </c>
      <c r="CS54">
        <f t="shared" si="25"/>
        <v>0</v>
      </c>
      <c r="CT54">
        <f t="shared" si="26"/>
        <v>42.016000000000005</v>
      </c>
      <c r="CU54">
        <f t="shared" si="27"/>
        <v>0</v>
      </c>
      <c r="CV54">
        <f t="shared" si="27"/>
        <v>4</v>
      </c>
      <c r="CW54">
        <f t="shared" si="27"/>
        <v>0</v>
      </c>
      <c r="CX54">
        <f t="shared" si="27"/>
        <v>0</v>
      </c>
      <c r="CY54">
        <f t="shared" si="28"/>
        <v>0</v>
      </c>
      <c r="CZ54">
        <f t="shared" si="29"/>
        <v>0</v>
      </c>
      <c r="DG54" t="s">
        <v>59</v>
      </c>
      <c r="DN54">
        <v>0</v>
      </c>
      <c r="DO54">
        <v>0</v>
      </c>
      <c r="DP54">
        <v>1</v>
      </c>
      <c r="DQ54">
        <v>1</v>
      </c>
      <c r="DR54">
        <v>1</v>
      </c>
      <c r="DS54">
        <v>1</v>
      </c>
      <c r="DT54">
        <v>1</v>
      </c>
      <c r="DU54">
        <v>1013</v>
      </c>
      <c r="DV54" t="s">
        <v>70</v>
      </c>
      <c r="DW54" t="s">
        <v>72</v>
      </c>
      <c r="DX54">
        <v>1</v>
      </c>
      <c r="EE54">
        <v>6294952</v>
      </c>
      <c r="EF54">
        <v>4</v>
      </c>
      <c r="EG54" t="s">
        <v>24</v>
      </c>
      <c r="EH54">
        <v>0</v>
      </c>
      <c r="EJ54">
        <v>3</v>
      </c>
      <c r="EK54">
        <v>60</v>
      </c>
      <c r="EL54" t="s">
        <v>24</v>
      </c>
      <c r="EM54" t="s">
        <v>25</v>
      </c>
      <c r="ET54">
        <v>1554.74</v>
      </c>
    </row>
    <row r="56" spans="1:39" ht="12.75">
      <c r="A56" s="2">
        <v>51</v>
      </c>
      <c r="B56" s="2">
        <f>B45</f>
        <v>1</v>
      </c>
      <c r="C56" s="2">
        <f>A45</f>
        <v>4</v>
      </c>
      <c r="D56" s="2">
        <f>ROW(A45)</f>
        <v>45</v>
      </c>
      <c r="E56" s="2"/>
      <c r="F56" s="2" t="str">
        <f>IF(F45&lt;&gt;"",F45,"")</f>
        <v>Электротехнические устройства</v>
      </c>
      <c r="G56" s="2" t="str">
        <f>IF(G45&lt;&gt;"",G45,"")</f>
        <v>Электротехнические устройства</v>
      </c>
      <c r="H56" s="2"/>
      <c r="I56" s="57"/>
      <c r="J56" s="2"/>
      <c r="K56" s="2"/>
      <c r="L56" s="2"/>
      <c r="M56" s="2"/>
      <c r="N56" s="2"/>
      <c r="O56" s="57">
        <f aca="true" t="shared" si="30" ref="O56:Y56">ROUND(AB56,2)</f>
        <v>559.99</v>
      </c>
      <c r="P56" s="2">
        <f t="shared" si="30"/>
        <v>0</v>
      </c>
      <c r="Q56" s="2">
        <f t="shared" si="30"/>
        <v>0</v>
      </c>
      <c r="R56" s="2">
        <f t="shared" si="30"/>
        <v>0</v>
      </c>
      <c r="S56" s="2">
        <f t="shared" si="30"/>
        <v>559.99</v>
      </c>
      <c r="T56" s="2">
        <f t="shared" si="30"/>
        <v>0</v>
      </c>
      <c r="U56" s="2">
        <f t="shared" si="30"/>
        <v>55.5</v>
      </c>
      <c r="V56" s="2">
        <f t="shared" si="30"/>
        <v>0</v>
      </c>
      <c r="W56" s="2">
        <f t="shared" si="30"/>
        <v>0</v>
      </c>
      <c r="X56" s="2">
        <f t="shared" si="30"/>
        <v>363.99</v>
      </c>
      <c r="Y56" s="2">
        <f t="shared" si="30"/>
        <v>223.99</v>
      </c>
      <c r="Z56" s="2"/>
      <c r="AA56" s="2"/>
      <c r="AB56" s="2">
        <f>ROUND(SUMIF(AA49:AA54,"=0",O49:O54),2)</f>
        <v>559.99</v>
      </c>
      <c r="AC56" s="2">
        <f>ROUND(SUMIF(AA49:AA54,"=0",P49:P54),2)</f>
        <v>0</v>
      </c>
      <c r="AD56" s="2">
        <f>ROUND(SUMIF(AA49:AA54,"=0",Q49:Q54),2)</f>
        <v>0</v>
      </c>
      <c r="AE56" s="2">
        <f>ROUND(SUMIF(AA49:AA54,"=0",R49:R54),2)</f>
        <v>0</v>
      </c>
      <c r="AF56" s="2">
        <f>ROUND(SUMIF(AA49:AA54,"=0",S49:S54),2)</f>
        <v>559.99</v>
      </c>
      <c r="AG56" s="2">
        <f>ROUND(SUMIF(AA49:AA54,"=0",T49:T54),2)</f>
        <v>0</v>
      </c>
      <c r="AH56" s="2">
        <f>ROUND(SUMIF(AA49:AA54,"=0",U49:U54),2)</f>
        <v>55.5</v>
      </c>
      <c r="AI56" s="2">
        <f>ROUND(SUMIF(AA49:AA54,"=0",V49:V54),2)</f>
        <v>0</v>
      </c>
      <c r="AJ56" s="2">
        <f>ROUND(SUMIF(AA49:AA54,"=0",W49:W54),2)</f>
        <v>0</v>
      </c>
      <c r="AK56" s="2">
        <f>ROUND(SUMIF(AA49:AA54,"=0",X49:X54),2)</f>
        <v>363.99</v>
      </c>
      <c r="AL56" s="2">
        <f>ROUND(SUMIF(AA49:AA54,"=0",Y49:Y54),2)</f>
        <v>223.99</v>
      </c>
      <c r="AM56" s="2">
        <v>0</v>
      </c>
    </row>
    <row r="58" spans="1:14" ht="12.75">
      <c r="A58" s="3">
        <v>50</v>
      </c>
      <c r="B58" s="3">
        <f>IF(Source!F58&lt;&gt;0,1,0)</f>
        <v>1</v>
      </c>
      <c r="C58" s="3">
        <v>0</v>
      </c>
      <c r="D58" s="3">
        <v>1</v>
      </c>
      <c r="E58" s="3">
        <v>201</v>
      </c>
      <c r="F58" s="3">
        <f>Source!O56</f>
        <v>559.99</v>
      </c>
      <c r="G58" s="3" t="s">
        <v>31</v>
      </c>
      <c r="H58" s="3" t="s">
        <v>32</v>
      </c>
      <c r="I58" s="58"/>
      <c r="J58" s="3"/>
      <c r="K58" s="3">
        <v>201</v>
      </c>
      <c r="L58" s="3">
        <v>1</v>
      </c>
      <c r="M58" s="3">
        <v>1</v>
      </c>
      <c r="N58" s="3" t="s">
        <v>5</v>
      </c>
    </row>
    <row r="59" spans="1:14" ht="12.75">
      <c r="A59" s="3">
        <v>50</v>
      </c>
      <c r="B59" s="3">
        <f>IF(Source!F59&lt;&gt;0,1,0)</f>
        <v>0</v>
      </c>
      <c r="C59" s="3">
        <v>0</v>
      </c>
      <c r="D59" s="3">
        <v>1</v>
      </c>
      <c r="E59" s="3">
        <v>202</v>
      </c>
      <c r="F59" s="3">
        <f>Source!P56</f>
        <v>0</v>
      </c>
      <c r="G59" s="3" t="s">
        <v>33</v>
      </c>
      <c r="H59" s="3" t="s">
        <v>34</v>
      </c>
      <c r="I59" s="58"/>
      <c r="J59" s="3"/>
      <c r="K59" s="3">
        <v>202</v>
      </c>
      <c r="L59" s="3">
        <v>2</v>
      </c>
      <c r="M59" s="3">
        <v>1</v>
      </c>
      <c r="N59" s="3" t="s">
        <v>5</v>
      </c>
    </row>
    <row r="60" spans="1:14" ht="12.75">
      <c r="A60" s="3">
        <v>50</v>
      </c>
      <c r="B60" s="3">
        <f>IF(Source!F60&lt;&gt;0,1,0)</f>
        <v>0</v>
      </c>
      <c r="C60" s="3">
        <v>0</v>
      </c>
      <c r="D60" s="3">
        <v>1</v>
      </c>
      <c r="E60" s="3">
        <v>203</v>
      </c>
      <c r="F60" s="3">
        <f>Source!Q56</f>
        <v>0</v>
      </c>
      <c r="G60" s="3" t="s">
        <v>35</v>
      </c>
      <c r="H60" s="3" t="s">
        <v>36</v>
      </c>
      <c r="I60" s="58"/>
      <c r="J60" s="3"/>
      <c r="K60" s="3">
        <v>203</v>
      </c>
      <c r="L60" s="3">
        <v>3</v>
      </c>
      <c r="M60" s="3">
        <v>1</v>
      </c>
      <c r="N60" s="3" t="s">
        <v>5</v>
      </c>
    </row>
    <row r="61" spans="1:14" ht="12.75">
      <c r="A61" s="3">
        <v>50</v>
      </c>
      <c r="B61" s="3">
        <f>IF(Source!F61&lt;&gt;0,1,0)</f>
        <v>0</v>
      </c>
      <c r="C61" s="3">
        <v>0</v>
      </c>
      <c r="D61" s="3">
        <v>1</v>
      </c>
      <c r="E61" s="3">
        <v>204</v>
      </c>
      <c r="F61" s="3">
        <f>Source!R56</f>
        <v>0</v>
      </c>
      <c r="G61" s="3" t="s">
        <v>37</v>
      </c>
      <c r="H61" s="3" t="s">
        <v>38</v>
      </c>
      <c r="I61" s="58"/>
      <c r="J61" s="3"/>
      <c r="K61" s="3">
        <v>204</v>
      </c>
      <c r="L61" s="3">
        <v>4</v>
      </c>
      <c r="M61" s="3">
        <v>1</v>
      </c>
      <c r="N61" s="3" t="s">
        <v>5</v>
      </c>
    </row>
    <row r="62" spans="1:14" ht="12.75">
      <c r="A62" s="3">
        <v>50</v>
      </c>
      <c r="B62" s="3">
        <f>IF(Source!F62&lt;&gt;0,1,0)</f>
        <v>1</v>
      </c>
      <c r="C62" s="3">
        <v>0</v>
      </c>
      <c r="D62" s="3">
        <v>1</v>
      </c>
      <c r="E62" s="3">
        <v>205</v>
      </c>
      <c r="F62" s="3">
        <f>Source!S56</f>
        <v>559.99</v>
      </c>
      <c r="G62" s="3" t="s">
        <v>39</v>
      </c>
      <c r="H62" s="3" t="s">
        <v>40</v>
      </c>
      <c r="I62" s="58"/>
      <c r="J62" s="3"/>
      <c r="K62" s="3">
        <v>205</v>
      </c>
      <c r="L62" s="3">
        <v>5</v>
      </c>
      <c r="M62" s="3">
        <v>1</v>
      </c>
      <c r="N62" s="3" t="s">
        <v>5</v>
      </c>
    </row>
    <row r="63" spans="1:14" ht="12.75">
      <c r="A63" s="3">
        <v>50</v>
      </c>
      <c r="B63" s="3">
        <f>IF(Source!F63&lt;&gt;0,1,0)</f>
        <v>0</v>
      </c>
      <c r="C63" s="3">
        <v>0</v>
      </c>
      <c r="D63" s="3">
        <v>1</v>
      </c>
      <c r="E63" s="3">
        <v>206</v>
      </c>
      <c r="F63" s="3">
        <f>Source!T56</f>
        <v>0</v>
      </c>
      <c r="G63" s="3" t="s">
        <v>41</v>
      </c>
      <c r="H63" s="3" t="s">
        <v>42</v>
      </c>
      <c r="I63" s="58"/>
      <c r="J63" s="3"/>
      <c r="K63" s="3">
        <v>206</v>
      </c>
      <c r="L63" s="3">
        <v>6</v>
      </c>
      <c r="M63" s="3">
        <v>1</v>
      </c>
      <c r="N63" s="3" t="s">
        <v>5</v>
      </c>
    </row>
    <row r="64" spans="1:14" ht="12.75">
      <c r="A64" s="3">
        <v>50</v>
      </c>
      <c r="B64" s="3">
        <f>IF(Source!F64&lt;&gt;0,1,0)</f>
        <v>1</v>
      </c>
      <c r="C64" s="3">
        <v>0</v>
      </c>
      <c r="D64" s="3">
        <v>1</v>
      </c>
      <c r="E64" s="3">
        <v>207</v>
      </c>
      <c r="F64" s="3">
        <f>Source!U56</f>
        <v>55.5</v>
      </c>
      <c r="G64" s="3" t="s">
        <v>43</v>
      </c>
      <c r="H64" s="3" t="s">
        <v>44</v>
      </c>
      <c r="I64" s="58"/>
      <c r="J64" s="3"/>
      <c r="K64" s="3">
        <v>207</v>
      </c>
      <c r="L64" s="3">
        <v>7</v>
      </c>
      <c r="M64" s="3">
        <v>1</v>
      </c>
      <c r="N64" s="3" t="s">
        <v>5</v>
      </c>
    </row>
    <row r="65" spans="1:14" ht="12.75">
      <c r="A65" s="3">
        <v>50</v>
      </c>
      <c r="B65" s="3">
        <f>IF(Source!F65&lt;&gt;0,1,0)</f>
        <v>0</v>
      </c>
      <c r="C65" s="3">
        <v>0</v>
      </c>
      <c r="D65" s="3">
        <v>1</v>
      </c>
      <c r="E65" s="3">
        <v>208</v>
      </c>
      <c r="F65" s="3">
        <f>Source!V56</f>
        <v>0</v>
      </c>
      <c r="G65" s="3" t="s">
        <v>45</v>
      </c>
      <c r="H65" s="3" t="s">
        <v>46</v>
      </c>
      <c r="I65" s="58"/>
      <c r="J65" s="3"/>
      <c r="K65" s="3">
        <v>208</v>
      </c>
      <c r="L65" s="3">
        <v>8</v>
      </c>
      <c r="M65" s="3">
        <v>1</v>
      </c>
      <c r="N65" s="3" t="s">
        <v>5</v>
      </c>
    </row>
    <row r="66" spans="1:14" ht="12.75">
      <c r="A66" s="3">
        <v>50</v>
      </c>
      <c r="B66" s="3">
        <f>IF(Source!F66&lt;&gt;0,1,0)</f>
        <v>0</v>
      </c>
      <c r="C66" s="3">
        <v>0</v>
      </c>
      <c r="D66" s="3">
        <v>1</v>
      </c>
      <c r="E66" s="3">
        <v>209</v>
      </c>
      <c r="F66" s="3">
        <f>Source!W56</f>
        <v>0</v>
      </c>
      <c r="G66" s="3" t="s">
        <v>47</v>
      </c>
      <c r="H66" s="3" t="s">
        <v>48</v>
      </c>
      <c r="I66" s="58"/>
      <c r="J66" s="3"/>
      <c r="K66" s="3">
        <v>209</v>
      </c>
      <c r="L66" s="3">
        <v>9</v>
      </c>
      <c r="M66" s="3">
        <v>1</v>
      </c>
      <c r="N66" s="3" t="s">
        <v>5</v>
      </c>
    </row>
    <row r="67" spans="1:14" ht="12.75">
      <c r="A67" s="3">
        <v>50</v>
      </c>
      <c r="B67" s="3">
        <f>IF(Source!F67&lt;&gt;0,1,0)</f>
        <v>1</v>
      </c>
      <c r="C67" s="3">
        <v>0</v>
      </c>
      <c r="D67" s="3">
        <v>1</v>
      </c>
      <c r="E67" s="3">
        <v>210</v>
      </c>
      <c r="F67" s="3">
        <f>Source!X56</f>
        <v>363.99</v>
      </c>
      <c r="G67" s="3" t="s">
        <v>49</v>
      </c>
      <c r="H67" s="3" t="s">
        <v>50</v>
      </c>
      <c r="I67" s="58"/>
      <c r="J67" s="3"/>
      <c r="K67" s="3">
        <v>210</v>
      </c>
      <c r="L67" s="3">
        <v>10</v>
      </c>
      <c r="M67" s="3">
        <v>1</v>
      </c>
      <c r="N67" s="3" t="s">
        <v>5</v>
      </c>
    </row>
    <row r="68" spans="1:14" ht="12.75">
      <c r="A68" s="3">
        <v>50</v>
      </c>
      <c r="B68" s="3">
        <v>1</v>
      </c>
      <c r="C68" s="3">
        <v>0</v>
      </c>
      <c r="D68" s="3">
        <v>1</v>
      </c>
      <c r="E68" s="3">
        <v>211</v>
      </c>
      <c r="F68" s="3">
        <f>Source!Y56</f>
        <v>223.99</v>
      </c>
      <c r="G68" s="3" t="s">
        <v>51</v>
      </c>
      <c r="H68" s="3" t="s">
        <v>52</v>
      </c>
      <c r="I68" s="58"/>
      <c r="J68" s="3"/>
      <c r="K68" s="3">
        <v>211</v>
      </c>
      <c r="L68" s="3">
        <v>11</v>
      </c>
      <c r="M68" s="3">
        <v>0</v>
      </c>
      <c r="N68" s="3" t="s">
        <v>5</v>
      </c>
    </row>
    <row r="69" ht="12.75">
      <c r="G69">
        <v>0</v>
      </c>
    </row>
    <row r="70" spans="1:59" ht="12.75">
      <c r="A70" s="1">
        <v>4</v>
      </c>
      <c r="B70" s="1">
        <v>1</v>
      </c>
      <c r="C70" s="1"/>
      <c r="D70" s="1">
        <f>ROW(A87)</f>
        <v>87</v>
      </c>
      <c r="E70" s="1"/>
      <c r="F70" s="1" t="s">
        <v>80</v>
      </c>
      <c r="G70" s="1" t="s">
        <v>80</v>
      </c>
      <c r="H70" s="1"/>
      <c r="I70" s="56"/>
      <c r="J70" s="1"/>
      <c r="K70" s="1"/>
      <c r="L70" s="1"/>
      <c r="M70" s="1"/>
      <c r="N70" s="1" t="s">
        <v>5</v>
      </c>
      <c r="O70" s="56"/>
      <c r="P70" s="1"/>
      <c r="Q70" s="1"/>
      <c r="R70" s="1" t="s">
        <v>5</v>
      </c>
      <c r="S70" s="1" t="s">
        <v>5</v>
      </c>
      <c r="T70" s="1" t="s">
        <v>5</v>
      </c>
      <c r="U70" s="1" t="s">
        <v>5</v>
      </c>
      <c r="V70" s="1"/>
      <c r="W70" s="1"/>
      <c r="X70" s="1">
        <v>0</v>
      </c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>
        <v>0</v>
      </c>
      <c r="AM70" s="1"/>
      <c r="BE70" t="s">
        <v>81</v>
      </c>
      <c r="BF70">
        <v>0</v>
      </c>
      <c r="BG70">
        <v>0</v>
      </c>
    </row>
    <row r="72" spans="1:39" ht="12.75">
      <c r="A72" s="2">
        <v>52</v>
      </c>
      <c r="B72" s="2">
        <f aca="true" t="shared" si="31" ref="B72:AM72">B87</f>
        <v>1</v>
      </c>
      <c r="C72" s="2">
        <f t="shared" si="31"/>
        <v>4</v>
      </c>
      <c r="D72" s="2">
        <f t="shared" si="31"/>
        <v>70</v>
      </c>
      <c r="E72" s="2">
        <f t="shared" si="31"/>
        <v>0</v>
      </c>
      <c r="F72" s="2" t="str">
        <f t="shared" si="31"/>
        <v>Теплоэнергетическое оборудование</v>
      </c>
      <c r="G72" s="2" t="str">
        <f t="shared" si="31"/>
        <v>Теплоэнергетическое оборудование</v>
      </c>
      <c r="H72" s="2">
        <f t="shared" si="31"/>
        <v>0</v>
      </c>
      <c r="I72" s="57">
        <f t="shared" si="31"/>
        <v>0</v>
      </c>
      <c r="J72" s="2">
        <f t="shared" si="31"/>
        <v>0</v>
      </c>
      <c r="K72" s="2">
        <f t="shared" si="31"/>
        <v>0</v>
      </c>
      <c r="L72" s="2">
        <f t="shared" si="31"/>
        <v>0</v>
      </c>
      <c r="M72" s="2">
        <f t="shared" si="31"/>
        <v>0</v>
      </c>
      <c r="N72" s="2">
        <f t="shared" si="31"/>
        <v>0</v>
      </c>
      <c r="O72" s="57">
        <f t="shared" si="31"/>
        <v>14635.65</v>
      </c>
      <c r="P72" s="2">
        <f t="shared" si="31"/>
        <v>0</v>
      </c>
      <c r="Q72" s="2">
        <f t="shared" si="31"/>
        <v>0</v>
      </c>
      <c r="R72" s="2">
        <f t="shared" si="31"/>
        <v>0</v>
      </c>
      <c r="S72" s="2">
        <f t="shared" si="31"/>
        <v>14635.65</v>
      </c>
      <c r="T72" s="2">
        <f t="shared" si="31"/>
        <v>0</v>
      </c>
      <c r="U72" s="2">
        <f t="shared" si="31"/>
        <v>1717.1</v>
      </c>
      <c r="V72" s="2">
        <f t="shared" si="31"/>
        <v>0</v>
      </c>
      <c r="W72" s="2">
        <f t="shared" si="31"/>
        <v>0</v>
      </c>
      <c r="X72" s="2">
        <f t="shared" si="31"/>
        <v>9513.18</v>
      </c>
      <c r="Y72" s="2">
        <f t="shared" si="31"/>
        <v>5854.25</v>
      </c>
      <c r="Z72" s="2">
        <f t="shared" si="31"/>
        <v>0</v>
      </c>
      <c r="AA72" s="2">
        <f t="shared" si="31"/>
        <v>0</v>
      </c>
      <c r="AB72" s="2">
        <f t="shared" si="31"/>
        <v>14635.65</v>
      </c>
      <c r="AC72" s="2">
        <f t="shared" si="31"/>
        <v>0</v>
      </c>
      <c r="AD72" s="2">
        <f t="shared" si="31"/>
        <v>0</v>
      </c>
      <c r="AE72" s="2">
        <f t="shared" si="31"/>
        <v>0</v>
      </c>
      <c r="AF72" s="2">
        <f t="shared" si="31"/>
        <v>14635.65</v>
      </c>
      <c r="AG72" s="2">
        <f t="shared" si="31"/>
        <v>0</v>
      </c>
      <c r="AH72" s="2">
        <f t="shared" si="31"/>
        <v>1717.1</v>
      </c>
      <c r="AI72" s="2">
        <f t="shared" si="31"/>
        <v>0</v>
      </c>
      <c r="AJ72" s="2">
        <f t="shared" si="31"/>
        <v>0</v>
      </c>
      <c r="AK72" s="2">
        <f t="shared" si="31"/>
        <v>9513.18</v>
      </c>
      <c r="AL72" s="2">
        <f t="shared" si="31"/>
        <v>5854.25</v>
      </c>
      <c r="AM72" s="2">
        <f t="shared" si="31"/>
        <v>0</v>
      </c>
    </row>
    <row r="74" spans="1:150" ht="12.75">
      <c r="A74">
        <v>17</v>
      </c>
      <c r="B74">
        <v>1</v>
      </c>
      <c r="C74">
        <f>ROW(SmtRes!A25)</f>
        <v>25</v>
      </c>
      <c r="E74" t="s">
        <v>18</v>
      </c>
      <c r="F74" t="s">
        <v>82</v>
      </c>
      <c r="G74" t="s">
        <v>83</v>
      </c>
      <c r="H74" t="s">
        <v>84</v>
      </c>
      <c r="I74" s="55">
        <v>3</v>
      </c>
      <c r="J74">
        <v>0</v>
      </c>
      <c r="O74" s="55">
        <f aca="true" t="shared" si="32" ref="O74:O85">ROUND(CP74,2)</f>
        <v>6068.86</v>
      </c>
      <c r="P74">
        <f aca="true" t="shared" si="33" ref="P74:P85">ROUND(CQ74*I74,2)</f>
        <v>0</v>
      </c>
      <c r="Q74">
        <f aca="true" t="shared" si="34" ref="Q74:Q85">ROUND(CR74*I74,2)</f>
        <v>0</v>
      </c>
      <c r="R74">
        <f aca="true" t="shared" si="35" ref="R74:R85">ROUND(CS74*I74,2)</f>
        <v>0</v>
      </c>
      <c r="S74">
        <f aca="true" t="shared" si="36" ref="S74:S85">ROUND(CT74*I74,2)</f>
        <v>6068.86</v>
      </c>
      <c r="T74">
        <f aca="true" t="shared" si="37" ref="T74:T85">ROUND(CU74*I74,2)</f>
        <v>0</v>
      </c>
      <c r="U74">
        <f aca="true" t="shared" si="38" ref="U74:U85">ROUND(CV74*I74,2)</f>
        <v>723</v>
      </c>
      <c r="V74">
        <f aca="true" t="shared" si="39" ref="V74:V85">ROUND(CW74*I74,2)</f>
        <v>0</v>
      </c>
      <c r="W74">
        <f aca="true" t="shared" si="40" ref="W74:W85">ROUND(CX74*I74,2)</f>
        <v>0</v>
      </c>
      <c r="X74">
        <f aca="true" t="shared" si="41" ref="X74:X85">ROUND(CY74,2)</f>
        <v>3944.76</v>
      </c>
      <c r="Y74">
        <f aca="true" t="shared" si="42" ref="Y74:Y85">ROUND(CZ74,2)</f>
        <v>2427.54</v>
      </c>
      <c r="AA74">
        <v>0</v>
      </c>
      <c r="AB74">
        <f aca="true" t="shared" si="43" ref="AB74:AB85">(AC74+AD74+AF74)</f>
        <v>2022.954</v>
      </c>
      <c r="AC74">
        <f aca="true" t="shared" si="44" ref="AC74:AC85">AL74</f>
        <v>0</v>
      </c>
      <c r="AD74">
        <f aca="true" t="shared" si="45" ref="AD74:AD85">AM74</f>
        <v>0</v>
      </c>
      <c r="AE74">
        <f aca="true" t="shared" si="46" ref="AE74:AE85">AN74</f>
        <v>0</v>
      </c>
      <c r="AF74">
        <f aca="true" t="shared" si="47" ref="AF74:AF85">(AO74*0.6)</f>
        <v>2022.954</v>
      </c>
      <c r="AG74">
        <f aca="true" t="shared" si="48" ref="AG74:AG85">AP74</f>
        <v>0</v>
      </c>
      <c r="AH74">
        <f aca="true" t="shared" si="49" ref="AH74:AH85">AQ74</f>
        <v>241</v>
      </c>
      <c r="AI74">
        <f aca="true" t="shared" si="50" ref="AI74:AI85">AR74</f>
        <v>0</v>
      </c>
      <c r="AJ74">
        <f aca="true" t="shared" si="51" ref="AJ74:AJ85">AS74</f>
        <v>0</v>
      </c>
      <c r="AK74">
        <v>3371.59</v>
      </c>
      <c r="AL74">
        <v>0</v>
      </c>
      <c r="AM74">
        <v>0</v>
      </c>
      <c r="AN74">
        <v>0</v>
      </c>
      <c r="AO74">
        <v>3371.59</v>
      </c>
      <c r="AP74">
        <v>0</v>
      </c>
      <c r="AQ74">
        <v>241</v>
      </c>
      <c r="AR74">
        <v>0</v>
      </c>
      <c r="AS74">
        <v>0</v>
      </c>
      <c r="AT74">
        <v>65</v>
      </c>
      <c r="AU74">
        <v>40</v>
      </c>
      <c r="AV74">
        <v>1</v>
      </c>
      <c r="AW74">
        <v>1</v>
      </c>
      <c r="AX74">
        <v>1</v>
      </c>
      <c r="AY74">
        <v>1</v>
      </c>
      <c r="AZ74">
        <v>1</v>
      </c>
      <c r="BA74">
        <v>1</v>
      </c>
      <c r="BB74">
        <v>1</v>
      </c>
      <c r="BC74">
        <v>1</v>
      </c>
      <c r="BH74">
        <v>0</v>
      </c>
      <c r="BI74">
        <v>3</v>
      </c>
      <c r="BJ74" t="s">
        <v>85</v>
      </c>
      <c r="BM74">
        <v>60</v>
      </c>
      <c r="BN74">
        <v>0</v>
      </c>
      <c r="BO74" t="s">
        <v>82</v>
      </c>
      <c r="BP74">
        <v>1</v>
      </c>
      <c r="BQ74">
        <v>4</v>
      </c>
      <c r="BR74">
        <v>0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1</v>
      </c>
      <c r="CF74">
        <v>0</v>
      </c>
      <c r="CG74">
        <v>0</v>
      </c>
      <c r="CM74">
        <v>0</v>
      </c>
      <c r="CO74">
        <v>0</v>
      </c>
      <c r="CP74">
        <f aca="true" t="shared" si="52" ref="CP74:CP85">(P74+Q74+S74)</f>
        <v>6068.86</v>
      </c>
      <c r="CQ74">
        <f aca="true" t="shared" si="53" ref="CQ74:CQ85">(AC74)*BC74</f>
        <v>0</v>
      </c>
      <c r="CR74">
        <f aca="true" t="shared" si="54" ref="CR74:CR85">(AD74)*BB74</f>
        <v>0</v>
      </c>
      <c r="CS74">
        <f aca="true" t="shared" si="55" ref="CS74:CS85">(AE74)*BS74</f>
        <v>0</v>
      </c>
      <c r="CT74">
        <f aca="true" t="shared" si="56" ref="CT74:CT85">(AF74)*BA74</f>
        <v>2022.954</v>
      </c>
      <c r="CU74">
        <f aca="true" t="shared" si="57" ref="CU74:CU85">(AG74)*BT74</f>
        <v>0</v>
      </c>
      <c r="CV74">
        <f aca="true" t="shared" si="58" ref="CV74:CV85">(AH74)*BU74</f>
        <v>241</v>
      </c>
      <c r="CW74">
        <f aca="true" t="shared" si="59" ref="CW74:CW85">(AI74)*BV74</f>
        <v>0</v>
      </c>
      <c r="CX74">
        <f aca="true" t="shared" si="60" ref="CX74:CX85">(AJ74)*BW74</f>
        <v>0</v>
      </c>
      <c r="CY74">
        <f aca="true" t="shared" si="61" ref="CY74:CY85">(((S74+R74)*AT74)/100)</f>
        <v>3944.7589999999996</v>
      </c>
      <c r="CZ74">
        <f aca="true" t="shared" si="62" ref="CZ74:CZ85">(((S74+R74)*AU74)/100)</f>
        <v>2427.544</v>
      </c>
      <c r="DG74" t="s">
        <v>86</v>
      </c>
      <c r="DN74">
        <v>0</v>
      </c>
      <c r="DO74">
        <v>0</v>
      </c>
      <c r="DP74">
        <v>1</v>
      </c>
      <c r="DQ74">
        <v>1</v>
      </c>
      <c r="DR74">
        <v>1</v>
      </c>
      <c r="DS74">
        <v>1</v>
      </c>
      <c r="DT74">
        <v>1</v>
      </c>
      <c r="DU74">
        <v>1013</v>
      </c>
      <c r="DV74" t="s">
        <v>84</v>
      </c>
      <c r="DW74" t="s">
        <v>84</v>
      </c>
      <c r="DX74">
        <v>1</v>
      </c>
      <c r="EE74">
        <v>6294952</v>
      </c>
      <c r="EF74">
        <v>4</v>
      </c>
      <c r="EG74" t="s">
        <v>24</v>
      </c>
      <c r="EH74">
        <v>0</v>
      </c>
      <c r="EJ74">
        <v>3</v>
      </c>
      <c r="EK74">
        <v>60</v>
      </c>
      <c r="EL74" t="s">
        <v>24</v>
      </c>
      <c r="EM74" t="s">
        <v>25</v>
      </c>
      <c r="ET74">
        <v>224547.82</v>
      </c>
    </row>
    <row r="75" spans="1:150" ht="12.75">
      <c r="A75">
        <v>17</v>
      </c>
      <c r="B75">
        <v>1</v>
      </c>
      <c r="C75">
        <f>ROW(SmtRes!A28)</f>
        <v>28</v>
      </c>
      <c r="E75">
        <v>0</v>
      </c>
      <c r="F75" t="s">
        <v>87</v>
      </c>
      <c r="G75" t="s">
        <v>88</v>
      </c>
      <c r="H75" t="s">
        <v>89</v>
      </c>
      <c r="I75" s="55">
        <v>0</v>
      </c>
      <c r="J75">
        <v>0</v>
      </c>
      <c r="O75" s="55">
        <f t="shared" si="32"/>
        <v>0</v>
      </c>
      <c r="P75">
        <f t="shared" si="33"/>
        <v>0</v>
      </c>
      <c r="Q75">
        <f t="shared" si="34"/>
        <v>0</v>
      </c>
      <c r="R75">
        <f t="shared" si="35"/>
        <v>0</v>
      </c>
      <c r="S75">
        <f t="shared" si="36"/>
        <v>0</v>
      </c>
      <c r="T75">
        <f t="shared" si="37"/>
        <v>0</v>
      </c>
      <c r="U75">
        <f t="shared" si="38"/>
        <v>0</v>
      </c>
      <c r="V75">
        <f t="shared" si="39"/>
        <v>0</v>
      </c>
      <c r="W75">
        <f t="shared" si="40"/>
        <v>0</v>
      </c>
      <c r="X75">
        <f t="shared" si="41"/>
        <v>0</v>
      </c>
      <c r="Y75">
        <f t="shared" si="42"/>
        <v>0</v>
      </c>
      <c r="AA75">
        <v>0</v>
      </c>
      <c r="AB75">
        <f t="shared" si="43"/>
        <v>2352.24</v>
      </c>
      <c r="AC75">
        <f t="shared" si="44"/>
        <v>0</v>
      </c>
      <c r="AD75">
        <f t="shared" si="45"/>
        <v>0</v>
      </c>
      <c r="AE75">
        <f t="shared" si="46"/>
        <v>0</v>
      </c>
      <c r="AF75">
        <f t="shared" si="47"/>
        <v>2352.24</v>
      </c>
      <c r="AG75">
        <f t="shared" si="48"/>
        <v>0</v>
      </c>
      <c r="AH75">
        <f t="shared" si="49"/>
        <v>270</v>
      </c>
      <c r="AI75">
        <f t="shared" si="50"/>
        <v>0</v>
      </c>
      <c r="AJ75">
        <f t="shared" si="51"/>
        <v>0</v>
      </c>
      <c r="AK75">
        <v>3920.4</v>
      </c>
      <c r="AL75">
        <v>0</v>
      </c>
      <c r="AM75">
        <v>0</v>
      </c>
      <c r="AN75">
        <v>0</v>
      </c>
      <c r="AO75">
        <v>3920.4</v>
      </c>
      <c r="AP75">
        <v>0</v>
      </c>
      <c r="AQ75">
        <v>270</v>
      </c>
      <c r="AR75">
        <v>0</v>
      </c>
      <c r="AS75">
        <v>0</v>
      </c>
      <c r="AT75">
        <v>65</v>
      </c>
      <c r="AU75">
        <v>40</v>
      </c>
      <c r="AV75">
        <v>1</v>
      </c>
      <c r="AW75">
        <v>1</v>
      </c>
      <c r="AX75">
        <v>1</v>
      </c>
      <c r="AY75">
        <v>1</v>
      </c>
      <c r="AZ75">
        <v>1</v>
      </c>
      <c r="BA75">
        <v>1</v>
      </c>
      <c r="BB75">
        <v>1</v>
      </c>
      <c r="BC75">
        <v>1</v>
      </c>
      <c r="BH75">
        <v>0</v>
      </c>
      <c r="BI75">
        <v>3</v>
      </c>
      <c r="BJ75" t="s">
        <v>90</v>
      </c>
      <c r="BM75">
        <v>60</v>
      </c>
      <c r="BN75">
        <v>0</v>
      </c>
      <c r="BO75" t="s">
        <v>87</v>
      </c>
      <c r="BP75">
        <v>1</v>
      </c>
      <c r="BQ75">
        <v>4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CF75">
        <v>0</v>
      </c>
      <c r="CG75">
        <v>0</v>
      </c>
      <c r="CM75">
        <v>0</v>
      </c>
      <c r="CO75">
        <v>0</v>
      </c>
      <c r="CP75">
        <f t="shared" si="52"/>
        <v>0</v>
      </c>
      <c r="CQ75">
        <f t="shared" si="53"/>
        <v>0</v>
      </c>
      <c r="CR75">
        <f t="shared" si="54"/>
        <v>0</v>
      </c>
      <c r="CS75">
        <f t="shared" si="55"/>
        <v>0</v>
      </c>
      <c r="CT75">
        <f t="shared" si="56"/>
        <v>2352.24</v>
      </c>
      <c r="CU75">
        <f t="shared" si="57"/>
        <v>0</v>
      </c>
      <c r="CV75">
        <f t="shared" si="58"/>
        <v>270</v>
      </c>
      <c r="CW75">
        <f t="shared" si="59"/>
        <v>0</v>
      </c>
      <c r="CX75">
        <f t="shared" si="60"/>
        <v>0</v>
      </c>
      <c r="CY75">
        <f t="shared" si="61"/>
        <v>0</v>
      </c>
      <c r="CZ75">
        <f t="shared" si="62"/>
        <v>0</v>
      </c>
      <c r="DG75" t="s">
        <v>86</v>
      </c>
      <c r="DN75">
        <v>0</v>
      </c>
      <c r="DO75">
        <v>0</v>
      </c>
      <c r="DP75">
        <v>1</v>
      </c>
      <c r="DQ75">
        <v>1</v>
      </c>
      <c r="DR75">
        <v>1</v>
      </c>
      <c r="DS75">
        <v>1</v>
      </c>
      <c r="DT75">
        <v>1</v>
      </c>
      <c r="DU75">
        <v>1013</v>
      </c>
      <c r="DV75" t="s">
        <v>89</v>
      </c>
      <c r="DW75" t="s">
        <v>89</v>
      </c>
      <c r="DX75">
        <v>1</v>
      </c>
      <c r="EE75">
        <v>6294952</v>
      </c>
      <c r="EF75">
        <v>4</v>
      </c>
      <c r="EG75" t="s">
        <v>24</v>
      </c>
      <c r="EH75">
        <v>0</v>
      </c>
      <c r="EJ75">
        <v>3</v>
      </c>
      <c r="EK75">
        <v>60</v>
      </c>
      <c r="EL75" t="s">
        <v>24</v>
      </c>
      <c r="EM75" t="s">
        <v>25</v>
      </c>
      <c r="ET75">
        <v>261098.64</v>
      </c>
    </row>
    <row r="76" spans="1:150" ht="12.75">
      <c r="A76">
        <v>17</v>
      </c>
      <c r="B76">
        <v>1</v>
      </c>
      <c r="C76">
        <f>ROW(SmtRes!A31)</f>
        <v>31</v>
      </c>
      <c r="E76">
        <v>2</v>
      </c>
      <c r="F76" t="s">
        <v>91</v>
      </c>
      <c r="G76" t="s">
        <v>92</v>
      </c>
      <c r="H76" t="s">
        <v>89</v>
      </c>
      <c r="I76" s="55">
        <v>1</v>
      </c>
      <c r="J76">
        <v>0</v>
      </c>
      <c r="O76" s="55">
        <f t="shared" si="32"/>
        <v>2476.23</v>
      </c>
      <c r="P76">
        <f t="shared" si="33"/>
        <v>0</v>
      </c>
      <c r="Q76">
        <f t="shared" si="34"/>
        <v>0</v>
      </c>
      <c r="R76">
        <f t="shared" si="35"/>
        <v>0</v>
      </c>
      <c r="S76">
        <f t="shared" si="36"/>
        <v>2476.23</v>
      </c>
      <c r="T76">
        <f t="shared" si="37"/>
        <v>0</v>
      </c>
      <c r="U76">
        <f t="shared" si="38"/>
        <v>295</v>
      </c>
      <c r="V76">
        <f t="shared" si="39"/>
        <v>0</v>
      </c>
      <c r="W76">
        <f t="shared" si="40"/>
        <v>0</v>
      </c>
      <c r="X76">
        <f t="shared" si="41"/>
        <v>1609.55</v>
      </c>
      <c r="Y76">
        <f t="shared" si="42"/>
        <v>990.49</v>
      </c>
      <c r="AA76">
        <v>0</v>
      </c>
      <c r="AB76">
        <f t="shared" si="43"/>
        <v>2476.23</v>
      </c>
      <c r="AC76">
        <f t="shared" si="44"/>
        <v>0</v>
      </c>
      <c r="AD76">
        <f t="shared" si="45"/>
        <v>0</v>
      </c>
      <c r="AE76">
        <f t="shared" si="46"/>
        <v>0</v>
      </c>
      <c r="AF76">
        <f t="shared" si="47"/>
        <v>2476.23</v>
      </c>
      <c r="AG76">
        <f t="shared" si="48"/>
        <v>0</v>
      </c>
      <c r="AH76">
        <f t="shared" si="49"/>
        <v>295</v>
      </c>
      <c r="AI76">
        <f t="shared" si="50"/>
        <v>0</v>
      </c>
      <c r="AJ76">
        <f t="shared" si="51"/>
        <v>0</v>
      </c>
      <c r="AK76">
        <v>4127.05</v>
      </c>
      <c r="AL76">
        <v>0</v>
      </c>
      <c r="AM76">
        <v>0</v>
      </c>
      <c r="AN76">
        <v>0</v>
      </c>
      <c r="AO76">
        <v>4127.05</v>
      </c>
      <c r="AP76">
        <v>0</v>
      </c>
      <c r="AQ76">
        <v>295</v>
      </c>
      <c r="AR76">
        <v>0</v>
      </c>
      <c r="AS76">
        <v>0</v>
      </c>
      <c r="AT76">
        <v>65</v>
      </c>
      <c r="AU76">
        <v>40</v>
      </c>
      <c r="AV76">
        <v>1</v>
      </c>
      <c r="AW76">
        <v>1</v>
      </c>
      <c r="AX76">
        <v>1</v>
      </c>
      <c r="AY76">
        <v>1</v>
      </c>
      <c r="AZ76">
        <v>1</v>
      </c>
      <c r="BA76">
        <v>1</v>
      </c>
      <c r="BB76">
        <v>1</v>
      </c>
      <c r="BC76">
        <v>1</v>
      </c>
      <c r="BH76">
        <v>0</v>
      </c>
      <c r="BI76">
        <v>3</v>
      </c>
      <c r="BJ76" t="s">
        <v>93</v>
      </c>
      <c r="BM76">
        <v>60</v>
      </c>
      <c r="BN76">
        <v>0</v>
      </c>
      <c r="BO76" t="s">
        <v>91</v>
      </c>
      <c r="BP76">
        <v>1</v>
      </c>
      <c r="BQ76">
        <v>4</v>
      </c>
      <c r="BR76">
        <v>0</v>
      </c>
      <c r="BS76">
        <v>1</v>
      </c>
      <c r="BT76">
        <v>1</v>
      </c>
      <c r="BU76">
        <v>1</v>
      </c>
      <c r="BV76">
        <v>1</v>
      </c>
      <c r="BW76">
        <v>1</v>
      </c>
      <c r="BX76">
        <v>1</v>
      </c>
      <c r="CF76">
        <v>0</v>
      </c>
      <c r="CG76">
        <v>0</v>
      </c>
      <c r="CM76">
        <v>0</v>
      </c>
      <c r="CO76">
        <v>0</v>
      </c>
      <c r="CP76">
        <f t="shared" si="52"/>
        <v>2476.23</v>
      </c>
      <c r="CQ76">
        <f t="shared" si="53"/>
        <v>0</v>
      </c>
      <c r="CR76">
        <f t="shared" si="54"/>
        <v>0</v>
      </c>
      <c r="CS76">
        <f t="shared" si="55"/>
        <v>0</v>
      </c>
      <c r="CT76">
        <f t="shared" si="56"/>
        <v>2476.23</v>
      </c>
      <c r="CU76">
        <f t="shared" si="57"/>
        <v>0</v>
      </c>
      <c r="CV76">
        <f t="shared" si="58"/>
        <v>295</v>
      </c>
      <c r="CW76">
        <f t="shared" si="59"/>
        <v>0</v>
      </c>
      <c r="CX76">
        <f t="shared" si="60"/>
        <v>0</v>
      </c>
      <c r="CY76">
        <f t="shared" si="61"/>
        <v>1609.5495</v>
      </c>
      <c r="CZ76">
        <f t="shared" si="62"/>
        <v>990.492</v>
      </c>
      <c r="DG76" t="s">
        <v>86</v>
      </c>
      <c r="DN76">
        <v>0</v>
      </c>
      <c r="DO76">
        <v>0</v>
      </c>
      <c r="DP76">
        <v>1</v>
      </c>
      <c r="DQ76">
        <v>1</v>
      </c>
      <c r="DR76">
        <v>1</v>
      </c>
      <c r="DS76">
        <v>1</v>
      </c>
      <c r="DT76">
        <v>1</v>
      </c>
      <c r="DU76">
        <v>1013</v>
      </c>
      <c r="DV76" t="s">
        <v>89</v>
      </c>
      <c r="DW76" t="s">
        <v>89</v>
      </c>
      <c r="DX76">
        <v>1</v>
      </c>
      <c r="EE76">
        <v>6294952</v>
      </c>
      <c r="EF76">
        <v>4</v>
      </c>
      <c r="EG76" t="s">
        <v>24</v>
      </c>
      <c r="EH76">
        <v>0</v>
      </c>
      <c r="EJ76">
        <v>3</v>
      </c>
      <c r="EK76">
        <v>60</v>
      </c>
      <c r="EL76" t="s">
        <v>24</v>
      </c>
      <c r="EM76" t="s">
        <v>25</v>
      </c>
      <c r="ET76">
        <v>183241.02</v>
      </c>
    </row>
    <row r="77" spans="1:150" ht="12.75">
      <c r="A77">
        <v>17</v>
      </c>
      <c r="B77">
        <v>1</v>
      </c>
      <c r="C77">
        <f>ROW(SmtRes!A34)</f>
        <v>34</v>
      </c>
      <c r="E77">
        <v>3</v>
      </c>
      <c r="F77" t="s">
        <v>94</v>
      </c>
      <c r="G77" t="s">
        <v>95</v>
      </c>
      <c r="H77" t="s">
        <v>89</v>
      </c>
      <c r="I77" s="55">
        <v>1</v>
      </c>
      <c r="J77">
        <v>0</v>
      </c>
      <c r="O77" s="55">
        <f t="shared" si="32"/>
        <v>1158.7</v>
      </c>
      <c r="P77">
        <f t="shared" si="33"/>
        <v>0</v>
      </c>
      <c r="Q77">
        <f t="shared" si="34"/>
        <v>0</v>
      </c>
      <c r="R77">
        <f t="shared" si="35"/>
        <v>0</v>
      </c>
      <c r="S77">
        <f t="shared" si="36"/>
        <v>1158.7</v>
      </c>
      <c r="T77">
        <f t="shared" si="37"/>
        <v>0</v>
      </c>
      <c r="U77">
        <f t="shared" si="38"/>
        <v>133</v>
      </c>
      <c r="V77">
        <f t="shared" si="39"/>
        <v>0</v>
      </c>
      <c r="W77">
        <f t="shared" si="40"/>
        <v>0</v>
      </c>
      <c r="X77">
        <f t="shared" si="41"/>
        <v>753.16</v>
      </c>
      <c r="Y77">
        <f t="shared" si="42"/>
        <v>463.48</v>
      </c>
      <c r="AA77">
        <v>0</v>
      </c>
      <c r="AB77">
        <f t="shared" si="43"/>
        <v>1158.696</v>
      </c>
      <c r="AC77">
        <f t="shared" si="44"/>
        <v>0</v>
      </c>
      <c r="AD77">
        <f t="shared" si="45"/>
        <v>0</v>
      </c>
      <c r="AE77">
        <f t="shared" si="46"/>
        <v>0</v>
      </c>
      <c r="AF77">
        <f t="shared" si="47"/>
        <v>1158.696</v>
      </c>
      <c r="AG77">
        <f t="shared" si="48"/>
        <v>0</v>
      </c>
      <c r="AH77">
        <f t="shared" si="49"/>
        <v>133</v>
      </c>
      <c r="AI77">
        <f t="shared" si="50"/>
        <v>0</v>
      </c>
      <c r="AJ77">
        <f t="shared" si="51"/>
        <v>0</v>
      </c>
      <c r="AK77">
        <v>1931.16</v>
      </c>
      <c r="AL77">
        <v>0</v>
      </c>
      <c r="AM77">
        <v>0</v>
      </c>
      <c r="AN77">
        <v>0</v>
      </c>
      <c r="AO77">
        <v>1931.16</v>
      </c>
      <c r="AP77">
        <v>0</v>
      </c>
      <c r="AQ77">
        <v>133</v>
      </c>
      <c r="AR77">
        <v>0</v>
      </c>
      <c r="AS77">
        <v>0</v>
      </c>
      <c r="AT77">
        <v>65</v>
      </c>
      <c r="AU77">
        <v>40</v>
      </c>
      <c r="AV77">
        <v>1</v>
      </c>
      <c r="AW77">
        <v>1</v>
      </c>
      <c r="AX77">
        <v>1</v>
      </c>
      <c r="AY77">
        <v>1</v>
      </c>
      <c r="AZ77">
        <v>1</v>
      </c>
      <c r="BA77">
        <v>1</v>
      </c>
      <c r="BB77">
        <v>1</v>
      </c>
      <c r="BC77">
        <v>1</v>
      </c>
      <c r="BH77">
        <v>0</v>
      </c>
      <c r="BI77">
        <v>3</v>
      </c>
      <c r="BJ77" t="s">
        <v>96</v>
      </c>
      <c r="BM77">
        <v>60</v>
      </c>
      <c r="BN77">
        <v>0</v>
      </c>
      <c r="BO77" t="s">
        <v>94</v>
      </c>
      <c r="BP77">
        <v>1</v>
      </c>
      <c r="BQ77">
        <v>4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CF77">
        <v>0</v>
      </c>
      <c r="CG77">
        <v>0</v>
      </c>
      <c r="CM77">
        <v>0</v>
      </c>
      <c r="CO77">
        <v>0</v>
      </c>
      <c r="CP77">
        <f t="shared" si="52"/>
        <v>1158.7</v>
      </c>
      <c r="CQ77">
        <f t="shared" si="53"/>
        <v>0</v>
      </c>
      <c r="CR77">
        <f t="shared" si="54"/>
        <v>0</v>
      </c>
      <c r="CS77">
        <f t="shared" si="55"/>
        <v>0</v>
      </c>
      <c r="CT77">
        <f t="shared" si="56"/>
        <v>1158.696</v>
      </c>
      <c r="CU77">
        <f t="shared" si="57"/>
        <v>0</v>
      </c>
      <c r="CV77">
        <f t="shared" si="58"/>
        <v>133</v>
      </c>
      <c r="CW77">
        <f t="shared" si="59"/>
        <v>0</v>
      </c>
      <c r="CX77">
        <f t="shared" si="60"/>
        <v>0</v>
      </c>
      <c r="CY77">
        <f t="shared" si="61"/>
        <v>753.155</v>
      </c>
      <c r="CZ77">
        <f t="shared" si="62"/>
        <v>463.48</v>
      </c>
      <c r="DG77" t="s">
        <v>86</v>
      </c>
      <c r="DN77">
        <v>0</v>
      </c>
      <c r="DO77">
        <v>0</v>
      </c>
      <c r="DP77">
        <v>1</v>
      </c>
      <c r="DQ77">
        <v>1</v>
      </c>
      <c r="DR77">
        <v>1</v>
      </c>
      <c r="DS77">
        <v>1</v>
      </c>
      <c r="DT77">
        <v>1</v>
      </c>
      <c r="DU77">
        <v>1013</v>
      </c>
      <c r="DV77" t="s">
        <v>89</v>
      </c>
      <c r="DW77" t="s">
        <v>89</v>
      </c>
      <c r="DX77">
        <v>1</v>
      </c>
      <c r="EE77">
        <v>6294952</v>
      </c>
      <c r="EF77">
        <v>4</v>
      </c>
      <c r="EG77" t="s">
        <v>24</v>
      </c>
      <c r="EH77">
        <v>0</v>
      </c>
      <c r="EJ77">
        <v>3</v>
      </c>
      <c r="EK77">
        <v>60</v>
      </c>
      <c r="EL77" t="s">
        <v>24</v>
      </c>
      <c r="EM77" t="s">
        <v>25</v>
      </c>
      <c r="ET77">
        <v>85743.43</v>
      </c>
    </row>
    <row r="78" spans="1:150" ht="12.75">
      <c r="A78">
        <v>17</v>
      </c>
      <c r="B78">
        <v>1</v>
      </c>
      <c r="C78">
        <f>ROW(SmtRes!A37)</f>
        <v>37</v>
      </c>
      <c r="E78">
        <v>4</v>
      </c>
      <c r="F78" t="s">
        <v>97</v>
      </c>
      <c r="G78" t="s">
        <v>98</v>
      </c>
      <c r="H78" t="s">
        <v>99</v>
      </c>
      <c r="I78" s="55">
        <v>1</v>
      </c>
      <c r="J78">
        <v>0</v>
      </c>
      <c r="O78" s="55">
        <f t="shared" si="32"/>
        <v>105.41</v>
      </c>
      <c r="P78">
        <f t="shared" si="33"/>
        <v>0</v>
      </c>
      <c r="Q78">
        <f t="shared" si="34"/>
        <v>0</v>
      </c>
      <c r="R78">
        <f t="shared" si="35"/>
        <v>0</v>
      </c>
      <c r="S78">
        <f t="shared" si="36"/>
        <v>105.41</v>
      </c>
      <c r="T78">
        <f t="shared" si="37"/>
        <v>0</v>
      </c>
      <c r="U78">
        <f t="shared" si="38"/>
        <v>12.1</v>
      </c>
      <c r="V78">
        <f t="shared" si="39"/>
        <v>0</v>
      </c>
      <c r="W78">
        <f t="shared" si="40"/>
        <v>0</v>
      </c>
      <c r="X78">
        <f t="shared" si="41"/>
        <v>68.52</v>
      </c>
      <c r="Y78">
        <f t="shared" si="42"/>
        <v>42.16</v>
      </c>
      <c r="AA78">
        <v>0</v>
      </c>
      <c r="AB78">
        <f t="shared" si="43"/>
        <v>105.414</v>
      </c>
      <c r="AC78">
        <f t="shared" si="44"/>
        <v>0</v>
      </c>
      <c r="AD78">
        <f t="shared" si="45"/>
        <v>0</v>
      </c>
      <c r="AE78">
        <f t="shared" si="46"/>
        <v>0</v>
      </c>
      <c r="AF78">
        <f t="shared" si="47"/>
        <v>105.414</v>
      </c>
      <c r="AG78">
        <f t="shared" si="48"/>
        <v>0</v>
      </c>
      <c r="AH78">
        <f t="shared" si="49"/>
        <v>12.1</v>
      </c>
      <c r="AI78">
        <f t="shared" si="50"/>
        <v>0</v>
      </c>
      <c r="AJ78">
        <f t="shared" si="51"/>
        <v>0</v>
      </c>
      <c r="AK78">
        <v>175.69</v>
      </c>
      <c r="AL78">
        <v>0</v>
      </c>
      <c r="AM78">
        <v>0</v>
      </c>
      <c r="AN78">
        <v>0</v>
      </c>
      <c r="AO78">
        <v>175.69</v>
      </c>
      <c r="AP78">
        <v>0</v>
      </c>
      <c r="AQ78">
        <v>12.1</v>
      </c>
      <c r="AR78">
        <v>0</v>
      </c>
      <c r="AS78">
        <v>0</v>
      </c>
      <c r="AT78">
        <v>65</v>
      </c>
      <c r="AU78">
        <v>40</v>
      </c>
      <c r="AV78">
        <v>1</v>
      </c>
      <c r="AW78">
        <v>1</v>
      </c>
      <c r="AX78">
        <v>1</v>
      </c>
      <c r="AY78">
        <v>1</v>
      </c>
      <c r="AZ78">
        <v>1</v>
      </c>
      <c r="BA78">
        <v>1</v>
      </c>
      <c r="BB78">
        <v>1</v>
      </c>
      <c r="BC78">
        <v>1</v>
      </c>
      <c r="BH78">
        <v>0</v>
      </c>
      <c r="BI78">
        <v>3</v>
      </c>
      <c r="BJ78" t="s">
        <v>100</v>
      </c>
      <c r="BM78">
        <v>60</v>
      </c>
      <c r="BN78">
        <v>0</v>
      </c>
      <c r="BO78" t="s">
        <v>97</v>
      </c>
      <c r="BP78">
        <v>1</v>
      </c>
      <c r="BQ78">
        <v>4</v>
      </c>
      <c r="BR78">
        <v>0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CF78">
        <v>0</v>
      </c>
      <c r="CG78">
        <v>0</v>
      </c>
      <c r="CM78">
        <v>0</v>
      </c>
      <c r="CO78">
        <v>0</v>
      </c>
      <c r="CP78">
        <f t="shared" si="52"/>
        <v>105.41</v>
      </c>
      <c r="CQ78">
        <f t="shared" si="53"/>
        <v>0</v>
      </c>
      <c r="CR78">
        <f t="shared" si="54"/>
        <v>0</v>
      </c>
      <c r="CS78">
        <f t="shared" si="55"/>
        <v>0</v>
      </c>
      <c r="CT78">
        <f t="shared" si="56"/>
        <v>105.414</v>
      </c>
      <c r="CU78">
        <f t="shared" si="57"/>
        <v>0</v>
      </c>
      <c r="CV78">
        <f t="shared" si="58"/>
        <v>12.1</v>
      </c>
      <c r="CW78">
        <f t="shared" si="59"/>
        <v>0</v>
      </c>
      <c r="CX78">
        <f t="shared" si="60"/>
        <v>0</v>
      </c>
      <c r="CY78">
        <f t="shared" si="61"/>
        <v>68.5165</v>
      </c>
      <c r="CZ78">
        <f t="shared" si="62"/>
        <v>42.163999999999994</v>
      </c>
      <c r="DG78" t="s">
        <v>86</v>
      </c>
      <c r="DN78">
        <v>0</v>
      </c>
      <c r="DO78">
        <v>0</v>
      </c>
      <c r="DP78">
        <v>1</v>
      </c>
      <c r="DQ78">
        <v>1</v>
      </c>
      <c r="DR78">
        <v>1</v>
      </c>
      <c r="DS78">
        <v>1</v>
      </c>
      <c r="DT78">
        <v>1</v>
      </c>
      <c r="DU78">
        <v>1013</v>
      </c>
      <c r="DV78" t="s">
        <v>99</v>
      </c>
      <c r="DW78" t="s">
        <v>99</v>
      </c>
      <c r="DX78">
        <v>1</v>
      </c>
      <c r="EE78">
        <v>6294952</v>
      </c>
      <c r="EF78">
        <v>4</v>
      </c>
      <c r="EG78" t="s">
        <v>24</v>
      </c>
      <c r="EH78">
        <v>0</v>
      </c>
      <c r="EJ78">
        <v>3</v>
      </c>
      <c r="EK78">
        <v>60</v>
      </c>
      <c r="EL78" t="s">
        <v>24</v>
      </c>
      <c r="EM78" t="s">
        <v>25</v>
      </c>
      <c r="ET78">
        <v>3900.17</v>
      </c>
    </row>
    <row r="79" spans="1:150" ht="12.75">
      <c r="A79">
        <v>17</v>
      </c>
      <c r="B79">
        <v>1</v>
      </c>
      <c r="C79">
        <f>ROW(SmtRes!A40)</f>
        <v>40</v>
      </c>
      <c r="E79">
        <v>0</v>
      </c>
      <c r="F79" t="s">
        <v>101</v>
      </c>
      <c r="G79" t="s">
        <v>102</v>
      </c>
      <c r="H79" t="s">
        <v>89</v>
      </c>
      <c r="I79" s="55">
        <v>0</v>
      </c>
      <c r="J79">
        <v>0</v>
      </c>
      <c r="O79" s="55">
        <f t="shared" si="32"/>
        <v>0</v>
      </c>
      <c r="P79">
        <f t="shared" si="33"/>
        <v>0</v>
      </c>
      <c r="Q79">
        <f t="shared" si="34"/>
        <v>0</v>
      </c>
      <c r="R79">
        <f t="shared" si="35"/>
        <v>0</v>
      </c>
      <c r="S79">
        <f t="shared" si="36"/>
        <v>0</v>
      </c>
      <c r="T79">
        <f t="shared" si="37"/>
        <v>0</v>
      </c>
      <c r="U79">
        <f t="shared" si="38"/>
        <v>0</v>
      </c>
      <c r="V79">
        <f t="shared" si="39"/>
        <v>0</v>
      </c>
      <c r="W79">
        <f t="shared" si="40"/>
        <v>0</v>
      </c>
      <c r="X79">
        <f t="shared" si="41"/>
        <v>0</v>
      </c>
      <c r="Y79">
        <f t="shared" si="42"/>
        <v>0</v>
      </c>
      <c r="AA79">
        <v>0</v>
      </c>
      <c r="AB79">
        <f t="shared" si="43"/>
        <v>1768.5359999999998</v>
      </c>
      <c r="AC79">
        <f t="shared" si="44"/>
        <v>0</v>
      </c>
      <c r="AD79">
        <f t="shared" si="45"/>
        <v>0</v>
      </c>
      <c r="AE79">
        <f t="shared" si="46"/>
        <v>0</v>
      </c>
      <c r="AF79">
        <f t="shared" si="47"/>
        <v>1768.5359999999998</v>
      </c>
      <c r="AG79">
        <f t="shared" si="48"/>
        <v>0</v>
      </c>
      <c r="AH79">
        <f t="shared" si="49"/>
        <v>203</v>
      </c>
      <c r="AI79">
        <f t="shared" si="50"/>
        <v>0</v>
      </c>
      <c r="AJ79">
        <f t="shared" si="51"/>
        <v>0</v>
      </c>
      <c r="AK79">
        <v>2947.56</v>
      </c>
      <c r="AL79">
        <v>0</v>
      </c>
      <c r="AM79">
        <v>0</v>
      </c>
      <c r="AN79">
        <v>0</v>
      </c>
      <c r="AO79">
        <v>2947.56</v>
      </c>
      <c r="AP79">
        <v>0</v>
      </c>
      <c r="AQ79">
        <v>203</v>
      </c>
      <c r="AR79">
        <v>0</v>
      </c>
      <c r="AS79">
        <v>0</v>
      </c>
      <c r="AT79">
        <v>65</v>
      </c>
      <c r="AU79">
        <v>40</v>
      </c>
      <c r="AV79">
        <v>1</v>
      </c>
      <c r="AW79">
        <v>1</v>
      </c>
      <c r="AX79">
        <v>1</v>
      </c>
      <c r="AY79">
        <v>1</v>
      </c>
      <c r="AZ79">
        <v>1</v>
      </c>
      <c r="BA79">
        <v>1</v>
      </c>
      <c r="BB79">
        <v>1</v>
      </c>
      <c r="BC79">
        <v>1</v>
      </c>
      <c r="BH79">
        <v>0</v>
      </c>
      <c r="BI79">
        <v>3</v>
      </c>
      <c r="BJ79" t="s">
        <v>103</v>
      </c>
      <c r="BM79">
        <v>60</v>
      </c>
      <c r="BN79">
        <v>0</v>
      </c>
      <c r="BO79" t="s">
        <v>101</v>
      </c>
      <c r="BP79">
        <v>1</v>
      </c>
      <c r="BQ79">
        <v>4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CF79">
        <v>0</v>
      </c>
      <c r="CG79">
        <v>0</v>
      </c>
      <c r="CM79">
        <v>0</v>
      </c>
      <c r="CO79">
        <v>0</v>
      </c>
      <c r="CP79">
        <f t="shared" si="52"/>
        <v>0</v>
      </c>
      <c r="CQ79">
        <f t="shared" si="53"/>
        <v>0</v>
      </c>
      <c r="CR79">
        <f t="shared" si="54"/>
        <v>0</v>
      </c>
      <c r="CS79">
        <f t="shared" si="55"/>
        <v>0</v>
      </c>
      <c r="CT79">
        <f t="shared" si="56"/>
        <v>1768.5359999999998</v>
      </c>
      <c r="CU79">
        <f t="shared" si="57"/>
        <v>0</v>
      </c>
      <c r="CV79">
        <f t="shared" si="58"/>
        <v>203</v>
      </c>
      <c r="CW79">
        <f t="shared" si="59"/>
        <v>0</v>
      </c>
      <c r="CX79">
        <f t="shared" si="60"/>
        <v>0</v>
      </c>
      <c r="CY79">
        <f t="shared" si="61"/>
        <v>0</v>
      </c>
      <c r="CZ79">
        <f t="shared" si="62"/>
        <v>0</v>
      </c>
      <c r="DG79" t="s">
        <v>86</v>
      </c>
      <c r="DN79">
        <v>0</v>
      </c>
      <c r="DO79">
        <v>0</v>
      </c>
      <c r="DP79">
        <v>1</v>
      </c>
      <c r="DQ79">
        <v>1</v>
      </c>
      <c r="DR79">
        <v>1</v>
      </c>
      <c r="DS79">
        <v>1</v>
      </c>
      <c r="DT79">
        <v>1</v>
      </c>
      <c r="DU79">
        <v>1013</v>
      </c>
      <c r="DV79" t="s">
        <v>89</v>
      </c>
      <c r="DW79" t="s">
        <v>89</v>
      </c>
      <c r="DX79">
        <v>1</v>
      </c>
      <c r="EE79">
        <v>6294952</v>
      </c>
      <c r="EF79">
        <v>4</v>
      </c>
      <c r="EG79" t="s">
        <v>24</v>
      </c>
      <c r="EH79">
        <v>0</v>
      </c>
      <c r="EJ79">
        <v>3</v>
      </c>
      <c r="EK79">
        <v>60</v>
      </c>
      <c r="EL79" t="s">
        <v>24</v>
      </c>
      <c r="EM79" t="s">
        <v>25</v>
      </c>
      <c r="ET79">
        <v>130871.59</v>
      </c>
    </row>
    <row r="80" spans="1:150" ht="12.75">
      <c r="A80">
        <v>17</v>
      </c>
      <c r="B80">
        <v>1</v>
      </c>
      <c r="C80">
        <f>ROW(SmtRes!A43)</f>
        <v>43</v>
      </c>
      <c r="E80">
        <v>5</v>
      </c>
      <c r="F80" t="s">
        <v>104</v>
      </c>
      <c r="G80" t="s">
        <v>105</v>
      </c>
      <c r="H80" t="s">
        <v>106</v>
      </c>
      <c r="I80" s="55">
        <v>2</v>
      </c>
      <c r="J80">
        <v>0</v>
      </c>
      <c r="O80" s="55">
        <f t="shared" si="32"/>
        <v>487.87</v>
      </c>
      <c r="P80">
        <f t="shared" si="33"/>
        <v>0</v>
      </c>
      <c r="Q80">
        <f t="shared" si="34"/>
        <v>0</v>
      </c>
      <c r="R80">
        <f t="shared" si="35"/>
        <v>0</v>
      </c>
      <c r="S80">
        <f t="shared" si="36"/>
        <v>487.87</v>
      </c>
      <c r="T80">
        <f t="shared" si="37"/>
        <v>0</v>
      </c>
      <c r="U80">
        <f t="shared" si="38"/>
        <v>56</v>
      </c>
      <c r="V80">
        <f t="shared" si="39"/>
        <v>0</v>
      </c>
      <c r="W80">
        <f t="shared" si="40"/>
        <v>0</v>
      </c>
      <c r="X80">
        <f t="shared" si="41"/>
        <v>317.12</v>
      </c>
      <c r="Y80">
        <f t="shared" si="42"/>
        <v>195.15</v>
      </c>
      <c r="AA80">
        <v>0</v>
      </c>
      <c r="AB80">
        <f t="shared" si="43"/>
        <v>243.93599999999998</v>
      </c>
      <c r="AC80">
        <f t="shared" si="44"/>
        <v>0</v>
      </c>
      <c r="AD80">
        <f t="shared" si="45"/>
        <v>0</v>
      </c>
      <c r="AE80">
        <f t="shared" si="46"/>
        <v>0</v>
      </c>
      <c r="AF80">
        <f t="shared" si="47"/>
        <v>243.93599999999998</v>
      </c>
      <c r="AG80">
        <f t="shared" si="48"/>
        <v>0</v>
      </c>
      <c r="AH80">
        <f t="shared" si="49"/>
        <v>28</v>
      </c>
      <c r="AI80">
        <f t="shared" si="50"/>
        <v>0</v>
      </c>
      <c r="AJ80">
        <f t="shared" si="51"/>
        <v>0</v>
      </c>
      <c r="AK80">
        <v>406.56</v>
      </c>
      <c r="AL80">
        <v>0</v>
      </c>
      <c r="AM80">
        <v>0</v>
      </c>
      <c r="AN80">
        <v>0</v>
      </c>
      <c r="AO80">
        <v>406.56</v>
      </c>
      <c r="AP80">
        <v>0</v>
      </c>
      <c r="AQ80">
        <v>28</v>
      </c>
      <c r="AR80">
        <v>0</v>
      </c>
      <c r="AS80">
        <v>0</v>
      </c>
      <c r="AT80">
        <v>65</v>
      </c>
      <c r="AU80">
        <v>40</v>
      </c>
      <c r="AV80">
        <v>1</v>
      </c>
      <c r="AW80">
        <v>1</v>
      </c>
      <c r="AX80">
        <v>1</v>
      </c>
      <c r="AY80">
        <v>1</v>
      </c>
      <c r="AZ80">
        <v>1</v>
      </c>
      <c r="BA80">
        <v>1</v>
      </c>
      <c r="BB80">
        <v>1</v>
      </c>
      <c r="BC80">
        <v>1</v>
      </c>
      <c r="BH80">
        <v>0</v>
      </c>
      <c r="BI80">
        <v>3</v>
      </c>
      <c r="BJ80" t="s">
        <v>107</v>
      </c>
      <c r="BM80">
        <v>60</v>
      </c>
      <c r="BN80">
        <v>0</v>
      </c>
      <c r="BO80" t="s">
        <v>104</v>
      </c>
      <c r="BP80">
        <v>1</v>
      </c>
      <c r="BQ80">
        <v>4</v>
      </c>
      <c r="BR80">
        <v>0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CF80">
        <v>0</v>
      </c>
      <c r="CG80">
        <v>0</v>
      </c>
      <c r="CM80">
        <v>0</v>
      </c>
      <c r="CO80">
        <v>0</v>
      </c>
      <c r="CP80">
        <f t="shared" si="52"/>
        <v>487.87</v>
      </c>
      <c r="CQ80">
        <f t="shared" si="53"/>
        <v>0</v>
      </c>
      <c r="CR80">
        <f t="shared" si="54"/>
        <v>0</v>
      </c>
      <c r="CS80">
        <f t="shared" si="55"/>
        <v>0</v>
      </c>
      <c r="CT80">
        <f t="shared" si="56"/>
        <v>243.93599999999998</v>
      </c>
      <c r="CU80">
        <f t="shared" si="57"/>
        <v>0</v>
      </c>
      <c r="CV80">
        <f t="shared" si="58"/>
        <v>28</v>
      </c>
      <c r="CW80">
        <f t="shared" si="59"/>
        <v>0</v>
      </c>
      <c r="CX80">
        <f t="shared" si="60"/>
        <v>0</v>
      </c>
      <c r="CY80">
        <f t="shared" si="61"/>
        <v>317.1155</v>
      </c>
      <c r="CZ80">
        <f t="shared" si="62"/>
        <v>195.148</v>
      </c>
      <c r="DG80" t="s">
        <v>86</v>
      </c>
      <c r="DN80">
        <v>0</v>
      </c>
      <c r="DO80">
        <v>0</v>
      </c>
      <c r="DP80">
        <v>1</v>
      </c>
      <c r="DQ80">
        <v>1</v>
      </c>
      <c r="DR80">
        <v>1</v>
      </c>
      <c r="DS80">
        <v>1</v>
      </c>
      <c r="DT80">
        <v>1</v>
      </c>
      <c r="DU80">
        <v>1013</v>
      </c>
      <c r="DV80" t="s">
        <v>106</v>
      </c>
      <c r="DW80" t="s">
        <v>106</v>
      </c>
      <c r="DX80">
        <v>1</v>
      </c>
      <c r="EE80">
        <v>6294952</v>
      </c>
      <c r="EF80">
        <v>4</v>
      </c>
      <c r="EG80" t="s">
        <v>24</v>
      </c>
      <c r="EH80">
        <v>0</v>
      </c>
      <c r="EJ80">
        <v>3</v>
      </c>
      <c r="EK80">
        <v>60</v>
      </c>
      <c r="EL80" t="s">
        <v>24</v>
      </c>
      <c r="EM80" t="s">
        <v>25</v>
      </c>
      <c r="ET80">
        <v>18051.19</v>
      </c>
    </row>
    <row r="81" spans="1:150" ht="12.75">
      <c r="A81">
        <v>17</v>
      </c>
      <c r="B81">
        <v>1</v>
      </c>
      <c r="C81">
        <f>ROW(SmtRes!A46)</f>
        <v>46</v>
      </c>
      <c r="E81">
        <v>6</v>
      </c>
      <c r="F81" t="s">
        <v>108</v>
      </c>
      <c r="G81" t="s">
        <v>109</v>
      </c>
      <c r="H81" t="s">
        <v>110</v>
      </c>
      <c r="I81" s="55">
        <v>3</v>
      </c>
      <c r="J81">
        <v>0</v>
      </c>
      <c r="O81" s="55">
        <f t="shared" si="32"/>
        <v>4077.22</v>
      </c>
      <c r="P81">
        <f t="shared" si="33"/>
        <v>0</v>
      </c>
      <c r="Q81">
        <f t="shared" si="34"/>
        <v>0</v>
      </c>
      <c r="R81">
        <f t="shared" si="35"/>
        <v>0</v>
      </c>
      <c r="S81">
        <f t="shared" si="36"/>
        <v>4077.22</v>
      </c>
      <c r="T81">
        <f t="shared" si="37"/>
        <v>0</v>
      </c>
      <c r="U81">
        <f t="shared" si="38"/>
        <v>468</v>
      </c>
      <c r="V81">
        <f t="shared" si="39"/>
        <v>0</v>
      </c>
      <c r="W81">
        <f t="shared" si="40"/>
        <v>0</v>
      </c>
      <c r="X81">
        <f t="shared" si="41"/>
        <v>2650.19</v>
      </c>
      <c r="Y81">
        <f t="shared" si="42"/>
        <v>1630.89</v>
      </c>
      <c r="AA81">
        <v>0</v>
      </c>
      <c r="AB81">
        <f t="shared" si="43"/>
        <v>1359.072</v>
      </c>
      <c r="AC81">
        <f t="shared" si="44"/>
        <v>0</v>
      </c>
      <c r="AD81">
        <f t="shared" si="45"/>
        <v>0</v>
      </c>
      <c r="AE81">
        <f t="shared" si="46"/>
        <v>0</v>
      </c>
      <c r="AF81">
        <f t="shared" si="47"/>
        <v>1359.072</v>
      </c>
      <c r="AG81">
        <f t="shared" si="48"/>
        <v>0</v>
      </c>
      <c r="AH81">
        <f t="shared" si="49"/>
        <v>156</v>
      </c>
      <c r="AI81">
        <f t="shared" si="50"/>
        <v>0</v>
      </c>
      <c r="AJ81">
        <f t="shared" si="51"/>
        <v>0</v>
      </c>
      <c r="AK81">
        <v>2265.12</v>
      </c>
      <c r="AL81">
        <v>0</v>
      </c>
      <c r="AM81">
        <v>0</v>
      </c>
      <c r="AN81">
        <v>0</v>
      </c>
      <c r="AO81">
        <v>2265.12</v>
      </c>
      <c r="AP81">
        <v>0</v>
      </c>
      <c r="AQ81">
        <v>156</v>
      </c>
      <c r="AR81">
        <v>0</v>
      </c>
      <c r="AS81">
        <v>0</v>
      </c>
      <c r="AT81">
        <v>65</v>
      </c>
      <c r="AU81">
        <v>40</v>
      </c>
      <c r="AV81">
        <v>1</v>
      </c>
      <c r="AW81">
        <v>1</v>
      </c>
      <c r="AX81">
        <v>1</v>
      </c>
      <c r="AY81">
        <v>1</v>
      </c>
      <c r="AZ81">
        <v>1</v>
      </c>
      <c r="BA81">
        <v>1</v>
      </c>
      <c r="BB81">
        <v>1</v>
      </c>
      <c r="BC81">
        <v>1</v>
      </c>
      <c r="BH81">
        <v>0</v>
      </c>
      <c r="BI81">
        <v>3</v>
      </c>
      <c r="BJ81" t="s">
        <v>111</v>
      </c>
      <c r="BM81">
        <v>60</v>
      </c>
      <c r="BN81">
        <v>0</v>
      </c>
      <c r="BO81" t="s">
        <v>108</v>
      </c>
      <c r="BP81">
        <v>1</v>
      </c>
      <c r="BQ81">
        <v>4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CF81">
        <v>0</v>
      </c>
      <c r="CG81">
        <v>0</v>
      </c>
      <c r="CM81">
        <v>0</v>
      </c>
      <c r="CO81">
        <v>0</v>
      </c>
      <c r="CP81">
        <f t="shared" si="52"/>
        <v>4077.22</v>
      </c>
      <c r="CQ81">
        <f t="shared" si="53"/>
        <v>0</v>
      </c>
      <c r="CR81">
        <f t="shared" si="54"/>
        <v>0</v>
      </c>
      <c r="CS81">
        <f t="shared" si="55"/>
        <v>0</v>
      </c>
      <c r="CT81">
        <f t="shared" si="56"/>
        <v>1359.072</v>
      </c>
      <c r="CU81">
        <f t="shared" si="57"/>
        <v>0</v>
      </c>
      <c r="CV81">
        <f t="shared" si="58"/>
        <v>156</v>
      </c>
      <c r="CW81">
        <f t="shared" si="59"/>
        <v>0</v>
      </c>
      <c r="CX81">
        <f t="shared" si="60"/>
        <v>0</v>
      </c>
      <c r="CY81">
        <f t="shared" si="61"/>
        <v>2650.1929999999998</v>
      </c>
      <c r="CZ81">
        <f t="shared" si="62"/>
        <v>1630.888</v>
      </c>
      <c r="DG81" t="s">
        <v>86</v>
      </c>
      <c r="DN81">
        <v>0</v>
      </c>
      <c r="DO81">
        <v>0</v>
      </c>
      <c r="DP81">
        <v>1</v>
      </c>
      <c r="DQ81">
        <v>1</v>
      </c>
      <c r="DR81">
        <v>1</v>
      </c>
      <c r="DS81">
        <v>1</v>
      </c>
      <c r="DT81">
        <v>1</v>
      </c>
      <c r="DU81">
        <v>1013</v>
      </c>
      <c r="DV81" t="s">
        <v>110</v>
      </c>
      <c r="DW81" t="s">
        <v>110</v>
      </c>
      <c r="DX81">
        <v>1</v>
      </c>
      <c r="EE81">
        <v>6294952</v>
      </c>
      <c r="EF81">
        <v>4</v>
      </c>
      <c r="EG81" t="s">
        <v>24</v>
      </c>
      <c r="EH81">
        <v>0</v>
      </c>
      <c r="EJ81">
        <v>3</v>
      </c>
      <c r="EK81">
        <v>60</v>
      </c>
      <c r="EL81" t="s">
        <v>24</v>
      </c>
      <c r="EM81" t="s">
        <v>25</v>
      </c>
      <c r="ET81">
        <v>150857.14</v>
      </c>
    </row>
    <row r="82" spans="1:150" ht="12.75">
      <c r="A82">
        <v>17</v>
      </c>
      <c r="B82">
        <v>1</v>
      </c>
      <c r="C82">
        <f>ROW(SmtRes!A49)</f>
        <v>49</v>
      </c>
      <c r="E82">
        <v>7</v>
      </c>
      <c r="F82" t="s">
        <v>112</v>
      </c>
      <c r="G82" t="s">
        <v>113</v>
      </c>
      <c r="H82" t="s">
        <v>114</v>
      </c>
      <c r="I82" s="55">
        <v>1</v>
      </c>
      <c r="J82">
        <v>0</v>
      </c>
      <c r="O82" s="55">
        <f t="shared" si="32"/>
        <v>261.36</v>
      </c>
      <c r="P82">
        <f t="shared" si="33"/>
        <v>0</v>
      </c>
      <c r="Q82">
        <f t="shared" si="34"/>
        <v>0</v>
      </c>
      <c r="R82">
        <f t="shared" si="35"/>
        <v>0</v>
      </c>
      <c r="S82">
        <f t="shared" si="36"/>
        <v>261.36</v>
      </c>
      <c r="T82">
        <f t="shared" si="37"/>
        <v>0</v>
      </c>
      <c r="U82">
        <f t="shared" si="38"/>
        <v>30</v>
      </c>
      <c r="V82">
        <f t="shared" si="39"/>
        <v>0</v>
      </c>
      <c r="W82">
        <f t="shared" si="40"/>
        <v>0</v>
      </c>
      <c r="X82">
        <f t="shared" si="41"/>
        <v>169.88</v>
      </c>
      <c r="Y82">
        <f t="shared" si="42"/>
        <v>104.54</v>
      </c>
      <c r="AA82">
        <v>0</v>
      </c>
      <c r="AB82">
        <f t="shared" si="43"/>
        <v>261.36</v>
      </c>
      <c r="AC82">
        <f t="shared" si="44"/>
        <v>0</v>
      </c>
      <c r="AD82">
        <f t="shared" si="45"/>
        <v>0</v>
      </c>
      <c r="AE82">
        <f t="shared" si="46"/>
        <v>0</v>
      </c>
      <c r="AF82">
        <f t="shared" si="47"/>
        <v>261.36</v>
      </c>
      <c r="AG82">
        <f t="shared" si="48"/>
        <v>0</v>
      </c>
      <c r="AH82">
        <f t="shared" si="49"/>
        <v>30</v>
      </c>
      <c r="AI82">
        <f t="shared" si="50"/>
        <v>0</v>
      </c>
      <c r="AJ82">
        <f t="shared" si="51"/>
        <v>0</v>
      </c>
      <c r="AK82">
        <v>435.6</v>
      </c>
      <c r="AL82">
        <v>0</v>
      </c>
      <c r="AM82">
        <v>0</v>
      </c>
      <c r="AN82">
        <v>0</v>
      </c>
      <c r="AO82">
        <v>435.6</v>
      </c>
      <c r="AP82">
        <v>0</v>
      </c>
      <c r="AQ82">
        <v>30</v>
      </c>
      <c r="AR82">
        <v>0</v>
      </c>
      <c r="AS82">
        <v>0</v>
      </c>
      <c r="AT82">
        <v>65</v>
      </c>
      <c r="AU82">
        <v>40</v>
      </c>
      <c r="AV82">
        <v>1</v>
      </c>
      <c r="AW82">
        <v>1</v>
      </c>
      <c r="AX82">
        <v>1</v>
      </c>
      <c r="AY82">
        <v>1</v>
      </c>
      <c r="AZ82">
        <v>1</v>
      </c>
      <c r="BA82">
        <v>1</v>
      </c>
      <c r="BB82">
        <v>1</v>
      </c>
      <c r="BC82">
        <v>1</v>
      </c>
      <c r="BH82">
        <v>0</v>
      </c>
      <c r="BI82">
        <v>3</v>
      </c>
      <c r="BJ82" t="s">
        <v>115</v>
      </c>
      <c r="BM82">
        <v>60</v>
      </c>
      <c r="BN82">
        <v>0</v>
      </c>
      <c r="BO82" t="s">
        <v>112</v>
      </c>
      <c r="BP82">
        <v>1</v>
      </c>
      <c r="BQ82">
        <v>4</v>
      </c>
      <c r="BR82">
        <v>0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CF82">
        <v>0</v>
      </c>
      <c r="CG82">
        <v>0</v>
      </c>
      <c r="CM82">
        <v>0</v>
      </c>
      <c r="CO82">
        <v>0</v>
      </c>
      <c r="CP82">
        <f t="shared" si="52"/>
        <v>261.36</v>
      </c>
      <c r="CQ82">
        <f t="shared" si="53"/>
        <v>0</v>
      </c>
      <c r="CR82">
        <f t="shared" si="54"/>
        <v>0</v>
      </c>
      <c r="CS82">
        <f t="shared" si="55"/>
        <v>0</v>
      </c>
      <c r="CT82">
        <f t="shared" si="56"/>
        <v>261.36</v>
      </c>
      <c r="CU82">
        <f t="shared" si="57"/>
        <v>0</v>
      </c>
      <c r="CV82">
        <f t="shared" si="58"/>
        <v>30</v>
      </c>
      <c r="CW82">
        <f t="shared" si="59"/>
        <v>0</v>
      </c>
      <c r="CX82">
        <f t="shared" si="60"/>
        <v>0</v>
      </c>
      <c r="CY82">
        <f t="shared" si="61"/>
        <v>169.88400000000001</v>
      </c>
      <c r="CZ82">
        <f t="shared" si="62"/>
        <v>104.54400000000001</v>
      </c>
      <c r="DG82" t="s">
        <v>86</v>
      </c>
      <c r="DN82">
        <v>0</v>
      </c>
      <c r="DO82">
        <v>0</v>
      </c>
      <c r="DP82">
        <v>1</v>
      </c>
      <c r="DQ82">
        <v>1</v>
      </c>
      <c r="DR82">
        <v>1</v>
      </c>
      <c r="DS82">
        <v>1</v>
      </c>
      <c r="DT82">
        <v>1</v>
      </c>
      <c r="DU82">
        <v>1013</v>
      </c>
      <c r="DV82" t="s">
        <v>114</v>
      </c>
      <c r="DW82" t="s">
        <v>114</v>
      </c>
      <c r="DX82">
        <v>1</v>
      </c>
      <c r="EE82">
        <v>6294952</v>
      </c>
      <c r="EF82">
        <v>4</v>
      </c>
      <c r="EG82" t="s">
        <v>24</v>
      </c>
      <c r="EH82">
        <v>0</v>
      </c>
      <c r="EJ82">
        <v>3</v>
      </c>
      <c r="EK82">
        <v>60</v>
      </c>
      <c r="EL82" t="s">
        <v>24</v>
      </c>
      <c r="EM82" t="s">
        <v>25</v>
      </c>
      <c r="ET82">
        <v>9670.32</v>
      </c>
    </row>
    <row r="83" spans="1:150" ht="12.75">
      <c r="A83">
        <v>17</v>
      </c>
      <c r="B83">
        <v>1</v>
      </c>
      <c r="C83">
        <f>ROW(SmtRes!A52)</f>
        <v>52</v>
      </c>
      <c r="E83">
        <v>0</v>
      </c>
      <c r="F83" t="s">
        <v>116</v>
      </c>
      <c r="G83" t="s">
        <v>117</v>
      </c>
      <c r="H83" t="s">
        <v>114</v>
      </c>
      <c r="I83" s="55">
        <v>0</v>
      </c>
      <c r="J83">
        <v>0</v>
      </c>
      <c r="O83" s="55">
        <f t="shared" si="32"/>
        <v>0</v>
      </c>
      <c r="P83">
        <f t="shared" si="33"/>
        <v>0</v>
      </c>
      <c r="Q83">
        <f t="shared" si="34"/>
        <v>0</v>
      </c>
      <c r="R83">
        <f t="shared" si="35"/>
        <v>0</v>
      </c>
      <c r="S83">
        <f t="shared" si="36"/>
        <v>0</v>
      </c>
      <c r="T83">
        <f t="shared" si="37"/>
        <v>0</v>
      </c>
      <c r="U83">
        <f t="shared" si="38"/>
        <v>0</v>
      </c>
      <c r="V83">
        <f t="shared" si="39"/>
        <v>0</v>
      </c>
      <c r="W83">
        <f t="shared" si="40"/>
        <v>0</v>
      </c>
      <c r="X83">
        <f t="shared" si="41"/>
        <v>0</v>
      </c>
      <c r="Y83">
        <f t="shared" si="42"/>
        <v>0</v>
      </c>
      <c r="AA83">
        <v>0</v>
      </c>
      <c r="AB83">
        <f t="shared" si="43"/>
        <v>444.882</v>
      </c>
      <c r="AC83">
        <f t="shared" si="44"/>
        <v>0</v>
      </c>
      <c r="AD83">
        <f t="shared" si="45"/>
        <v>0</v>
      </c>
      <c r="AE83">
        <f t="shared" si="46"/>
        <v>0</v>
      </c>
      <c r="AF83">
        <f t="shared" si="47"/>
        <v>444.882</v>
      </c>
      <c r="AG83">
        <f t="shared" si="48"/>
        <v>0</v>
      </c>
      <c r="AH83">
        <f t="shared" si="49"/>
        <v>53</v>
      </c>
      <c r="AI83">
        <f t="shared" si="50"/>
        <v>0</v>
      </c>
      <c r="AJ83">
        <f t="shared" si="51"/>
        <v>0</v>
      </c>
      <c r="AK83">
        <v>741.47</v>
      </c>
      <c r="AL83">
        <v>0</v>
      </c>
      <c r="AM83">
        <v>0</v>
      </c>
      <c r="AN83">
        <v>0</v>
      </c>
      <c r="AO83">
        <v>741.47</v>
      </c>
      <c r="AP83">
        <v>0</v>
      </c>
      <c r="AQ83">
        <v>53</v>
      </c>
      <c r="AR83">
        <v>0</v>
      </c>
      <c r="AS83">
        <v>0</v>
      </c>
      <c r="AT83">
        <v>65</v>
      </c>
      <c r="AU83">
        <v>40</v>
      </c>
      <c r="AV83">
        <v>1</v>
      </c>
      <c r="AW83">
        <v>1</v>
      </c>
      <c r="AX83">
        <v>1</v>
      </c>
      <c r="AY83">
        <v>1</v>
      </c>
      <c r="AZ83">
        <v>1</v>
      </c>
      <c r="BA83">
        <v>1</v>
      </c>
      <c r="BB83">
        <v>1</v>
      </c>
      <c r="BC83">
        <v>1</v>
      </c>
      <c r="BH83">
        <v>0</v>
      </c>
      <c r="BI83">
        <v>3</v>
      </c>
      <c r="BJ83" t="s">
        <v>118</v>
      </c>
      <c r="BM83">
        <v>60</v>
      </c>
      <c r="BN83">
        <v>0</v>
      </c>
      <c r="BO83" t="s">
        <v>116</v>
      </c>
      <c r="BP83">
        <v>1</v>
      </c>
      <c r="BQ83">
        <v>4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CF83">
        <v>0</v>
      </c>
      <c r="CG83">
        <v>0</v>
      </c>
      <c r="CM83">
        <v>0</v>
      </c>
      <c r="CO83">
        <v>0</v>
      </c>
      <c r="CP83">
        <f t="shared" si="52"/>
        <v>0</v>
      </c>
      <c r="CQ83">
        <f t="shared" si="53"/>
        <v>0</v>
      </c>
      <c r="CR83">
        <f t="shared" si="54"/>
        <v>0</v>
      </c>
      <c r="CS83">
        <f t="shared" si="55"/>
        <v>0</v>
      </c>
      <c r="CT83">
        <f t="shared" si="56"/>
        <v>444.882</v>
      </c>
      <c r="CU83">
        <f t="shared" si="57"/>
        <v>0</v>
      </c>
      <c r="CV83">
        <f t="shared" si="58"/>
        <v>53</v>
      </c>
      <c r="CW83">
        <f t="shared" si="59"/>
        <v>0</v>
      </c>
      <c r="CX83">
        <f t="shared" si="60"/>
        <v>0</v>
      </c>
      <c r="CY83">
        <f t="shared" si="61"/>
        <v>0</v>
      </c>
      <c r="CZ83">
        <f t="shared" si="62"/>
        <v>0</v>
      </c>
      <c r="DG83" t="s">
        <v>86</v>
      </c>
      <c r="DN83">
        <v>0</v>
      </c>
      <c r="DO83">
        <v>0</v>
      </c>
      <c r="DP83">
        <v>1</v>
      </c>
      <c r="DQ83">
        <v>1</v>
      </c>
      <c r="DR83">
        <v>1</v>
      </c>
      <c r="DS83">
        <v>1</v>
      </c>
      <c r="DT83">
        <v>1</v>
      </c>
      <c r="DU83">
        <v>1013</v>
      </c>
      <c r="DV83" t="s">
        <v>114</v>
      </c>
      <c r="DW83" t="s">
        <v>114</v>
      </c>
      <c r="DX83">
        <v>1</v>
      </c>
      <c r="EE83">
        <v>6294952</v>
      </c>
      <c r="EF83">
        <v>4</v>
      </c>
      <c r="EG83" t="s">
        <v>24</v>
      </c>
      <c r="EH83">
        <v>0</v>
      </c>
      <c r="EJ83">
        <v>3</v>
      </c>
      <c r="EK83">
        <v>60</v>
      </c>
      <c r="EL83" t="s">
        <v>24</v>
      </c>
      <c r="EM83" t="s">
        <v>25</v>
      </c>
      <c r="ET83">
        <v>16460.56</v>
      </c>
    </row>
    <row r="84" spans="1:150" ht="12.75">
      <c r="A84">
        <v>17</v>
      </c>
      <c r="B84">
        <v>1</v>
      </c>
      <c r="C84">
        <f>ROW(SmtRes!A55)</f>
        <v>55</v>
      </c>
      <c r="E84">
        <v>0</v>
      </c>
      <c r="F84" t="s">
        <v>119</v>
      </c>
      <c r="G84" t="s">
        <v>120</v>
      </c>
      <c r="H84" t="s">
        <v>114</v>
      </c>
      <c r="I84" s="55">
        <v>0</v>
      </c>
      <c r="J84">
        <v>0</v>
      </c>
      <c r="O84" s="55">
        <f t="shared" si="32"/>
        <v>0</v>
      </c>
      <c r="P84">
        <f t="shared" si="33"/>
        <v>0</v>
      </c>
      <c r="Q84">
        <f t="shared" si="34"/>
        <v>0</v>
      </c>
      <c r="R84">
        <f t="shared" si="35"/>
        <v>0</v>
      </c>
      <c r="S84">
        <f t="shared" si="36"/>
        <v>0</v>
      </c>
      <c r="T84">
        <f t="shared" si="37"/>
        <v>0</v>
      </c>
      <c r="U84">
        <f t="shared" si="38"/>
        <v>0</v>
      </c>
      <c r="V84">
        <f t="shared" si="39"/>
        <v>0</v>
      </c>
      <c r="W84">
        <f t="shared" si="40"/>
        <v>0</v>
      </c>
      <c r="X84">
        <f t="shared" si="41"/>
        <v>0</v>
      </c>
      <c r="Y84">
        <f t="shared" si="42"/>
        <v>0</v>
      </c>
      <c r="AA84">
        <v>0</v>
      </c>
      <c r="AB84">
        <f t="shared" si="43"/>
        <v>235.224</v>
      </c>
      <c r="AC84">
        <f t="shared" si="44"/>
        <v>0</v>
      </c>
      <c r="AD84">
        <f t="shared" si="45"/>
        <v>0</v>
      </c>
      <c r="AE84">
        <f t="shared" si="46"/>
        <v>0</v>
      </c>
      <c r="AF84">
        <f t="shared" si="47"/>
        <v>235.224</v>
      </c>
      <c r="AG84">
        <f t="shared" si="48"/>
        <v>0</v>
      </c>
      <c r="AH84">
        <f t="shared" si="49"/>
        <v>27</v>
      </c>
      <c r="AI84">
        <f t="shared" si="50"/>
        <v>0</v>
      </c>
      <c r="AJ84">
        <f t="shared" si="51"/>
        <v>0</v>
      </c>
      <c r="AK84">
        <v>392.04</v>
      </c>
      <c r="AL84">
        <v>0</v>
      </c>
      <c r="AM84">
        <v>0</v>
      </c>
      <c r="AN84">
        <v>0</v>
      </c>
      <c r="AO84">
        <v>392.04</v>
      </c>
      <c r="AP84">
        <v>0</v>
      </c>
      <c r="AQ84">
        <v>27</v>
      </c>
      <c r="AR84">
        <v>0</v>
      </c>
      <c r="AS84">
        <v>0</v>
      </c>
      <c r="AT84">
        <v>65</v>
      </c>
      <c r="AU84">
        <v>40</v>
      </c>
      <c r="AV84">
        <v>1</v>
      </c>
      <c r="AW84">
        <v>1</v>
      </c>
      <c r="AX84">
        <v>1</v>
      </c>
      <c r="AY84">
        <v>1</v>
      </c>
      <c r="AZ84">
        <v>1</v>
      </c>
      <c r="BA84">
        <v>1</v>
      </c>
      <c r="BB84">
        <v>1</v>
      </c>
      <c r="BC84">
        <v>1</v>
      </c>
      <c r="BH84">
        <v>0</v>
      </c>
      <c r="BI84">
        <v>3</v>
      </c>
      <c r="BJ84" t="s">
        <v>121</v>
      </c>
      <c r="BM84">
        <v>60</v>
      </c>
      <c r="BN84">
        <v>0</v>
      </c>
      <c r="BO84" t="s">
        <v>119</v>
      </c>
      <c r="BP84">
        <v>1</v>
      </c>
      <c r="BQ84">
        <v>4</v>
      </c>
      <c r="BR84">
        <v>0</v>
      </c>
      <c r="BS84">
        <v>1</v>
      </c>
      <c r="BT84">
        <v>1</v>
      </c>
      <c r="BU84">
        <v>1</v>
      </c>
      <c r="BV84">
        <v>1</v>
      </c>
      <c r="BW84">
        <v>1</v>
      </c>
      <c r="BX84">
        <v>1</v>
      </c>
      <c r="CF84">
        <v>0</v>
      </c>
      <c r="CG84">
        <v>0</v>
      </c>
      <c r="CM84">
        <v>0</v>
      </c>
      <c r="CO84">
        <v>0</v>
      </c>
      <c r="CP84">
        <f t="shared" si="52"/>
        <v>0</v>
      </c>
      <c r="CQ84">
        <f t="shared" si="53"/>
        <v>0</v>
      </c>
      <c r="CR84">
        <f t="shared" si="54"/>
        <v>0</v>
      </c>
      <c r="CS84">
        <f t="shared" si="55"/>
        <v>0</v>
      </c>
      <c r="CT84">
        <f t="shared" si="56"/>
        <v>235.224</v>
      </c>
      <c r="CU84">
        <f t="shared" si="57"/>
        <v>0</v>
      </c>
      <c r="CV84">
        <f t="shared" si="58"/>
        <v>27</v>
      </c>
      <c r="CW84">
        <f t="shared" si="59"/>
        <v>0</v>
      </c>
      <c r="CX84">
        <f t="shared" si="60"/>
        <v>0</v>
      </c>
      <c r="CY84">
        <f t="shared" si="61"/>
        <v>0</v>
      </c>
      <c r="CZ84">
        <f t="shared" si="62"/>
        <v>0</v>
      </c>
      <c r="DG84" t="s">
        <v>86</v>
      </c>
      <c r="DN84">
        <v>0</v>
      </c>
      <c r="DO84">
        <v>0</v>
      </c>
      <c r="DP84">
        <v>1</v>
      </c>
      <c r="DQ84">
        <v>1</v>
      </c>
      <c r="DR84">
        <v>1</v>
      </c>
      <c r="DS84">
        <v>1</v>
      </c>
      <c r="DT84">
        <v>1</v>
      </c>
      <c r="DU84">
        <v>1013</v>
      </c>
      <c r="DV84" t="s">
        <v>114</v>
      </c>
      <c r="DW84" t="s">
        <v>114</v>
      </c>
      <c r="DX84">
        <v>1</v>
      </c>
      <c r="EE84">
        <v>6294952</v>
      </c>
      <c r="EF84">
        <v>4</v>
      </c>
      <c r="EG84" t="s">
        <v>24</v>
      </c>
      <c r="EH84">
        <v>0</v>
      </c>
      <c r="EJ84">
        <v>3</v>
      </c>
      <c r="EK84">
        <v>60</v>
      </c>
      <c r="EL84" t="s">
        <v>24</v>
      </c>
      <c r="EM84" t="s">
        <v>25</v>
      </c>
      <c r="ET84">
        <v>8703.14</v>
      </c>
    </row>
    <row r="85" spans="1:150" ht="12.75">
      <c r="A85">
        <v>17</v>
      </c>
      <c r="B85">
        <v>1</v>
      </c>
      <c r="C85">
        <f>ROW(SmtRes!A58)</f>
        <v>58</v>
      </c>
      <c r="E85">
        <v>0</v>
      </c>
      <c r="F85" t="s">
        <v>122</v>
      </c>
      <c r="G85" t="s">
        <v>123</v>
      </c>
      <c r="H85" t="s">
        <v>114</v>
      </c>
      <c r="I85" s="55">
        <v>0</v>
      </c>
      <c r="J85">
        <v>0</v>
      </c>
      <c r="O85" s="55">
        <f t="shared" si="32"/>
        <v>0</v>
      </c>
      <c r="P85">
        <f t="shared" si="33"/>
        <v>0</v>
      </c>
      <c r="Q85">
        <f t="shared" si="34"/>
        <v>0</v>
      </c>
      <c r="R85">
        <f t="shared" si="35"/>
        <v>0</v>
      </c>
      <c r="S85">
        <f t="shared" si="36"/>
        <v>0</v>
      </c>
      <c r="T85">
        <f t="shared" si="37"/>
        <v>0</v>
      </c>
      <c r="U85">
        <f t="shared" si="38"/>
        <v>0</v>
      </c>
      <c r="V85">
        <f t="shared" si="39"/>
        <v>0</v>
      </c>
      <c r="W85">
        <f t="shared" si="40"/>
        <v>0</v>
      </c>
      <c r="X85">
        <f t="shared" si="41"/>
        <v>0</v>
      </c>
      <c r="Y85">
        <f t="shared" si="42"/>
        <v>0</v>
      </c>
      <c r="AA85">
        <v>0</v>
      </c>
      <c r="AB85">
        <f t="shared" si="43"/>
        <v>270.072</v>
      </c>
      <c r="AC85">
        <f t="shared" si="44"/>
        <v>0</v>
      </c>
      <c r="AD85">
        <f t="shared" si="45"/>
        <v>0</v>
      </c>
      <c r="AE85">
        <f t="shared" si="46"/>
        <v>0</v>
      </c>
      <c r="AF85">
        <f t="shared" si="47"/>
        <v>270.072</v>
      </c>
      <c r="AG85">
        <f t="shared" si="48"/>
        <v>0</v>
      </c>
      <c r="AH85">
        <f t="shared" si="49"/>
        <v>31</v>
      </c>
      <c r="AI85">
        <f t="shared" si="50"/>
        <v>0</v>
      </c>
      <c r="AJ85">
        <f t="shared" si="51"/>
        <v>0</v>
      </c>
      <c r="AK85">
        <v>450.12</v>
      </c>
      <c r="AL85">
        <v>0</v>
      </c>
      <c r="AM85">
        <v>0</v>
      </c>
      <c r="AN85">
        <v>0</v>
      </c>
      <c r="AO85">
        <v>450.12</v>
      </c>
      <c r="AP85">
        <v>0</v>
      </c>
      <c r="AQ85">
        <v>31</v>
      </c>
      <c r="AR85">
        <v>0</v>
      </c>
      <c r="AS85">
        <v>0</v>
      </c>
      <c r="AT85">
        <v>65</v>
      </c>
      <c r="AU85">
        <v>40</v>
      </c>
      <c r="AV85">
        <v>1</v>
      </c>
      <c r="AW85">
        <v>1</v>
      </c>
      <c r="AX85">
        <v>1</v>
      </c>
      <c r="AY85">
        <v>1</v>
      </c>
      <c r="AZ85">
        <v>1</v>
      </c>
      <c r="BA85">
        <v>1</v>
      </c>
      <c r="BB85">
        <v>1</v>
      </c>
      <c r="BC85">
        <v>1</v>
      </c>
      <c r="BH85">
        <v>0</v>
      </c>
      <c r="BI85">
        <v>3</v>
      </c>
      <c r="BJ85" t="s">
        <v>124</v>
      </c>
      <c r="BM85">
        <v>60</v>
      </c>
      <c r="BN85">
        <v>0</v>
      </c>
      <c r="BO85" t="s">
        <v>122</v>
      </c>
      <c r="BP85">
        <v>1</v>
      </c>
      <c r="BQ85">
        <v>4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CF85">
        <v>0</v>
      </c>
      <c r="CG85">
        <v>0</v>
      </c>
      <c r="CM85">
        <v>0</v>
      </c>
      <c r="CO85">
        <v>0</v>
      </c>
      <c r="CP85">
        <f t="shared" si="52"/>
        <v>0</v>
      </c>
      <c r="CQ85">
        <f t="shared" si="53"/>
        <v>0</v>
      </c>
      <c r="CR85">
        <f t="shared" si="54"/>
        <v>0</v>
      </c>
      <c r="CS85">
        <f t="shared" si="55"/>
        <v>0</v>
      </c>
      <c r="CT85">
        <f t="shared" si="56"/>
        <v>270.072</v>
      </c>
      <c r="CU85">
        <f t="shared" si="57"/>
        <v>0</v>
      </c>
      <c r="CV85">
        <f t="shared" si="58"/>
        <v>31</v>
      </c>
      <c r="CW85">
        <f t="shared" si="59"/>
        <v>0</v>
      </c>
      <c r="CX85">
        <f t="shared" si="60"/>
        <v>0</v>
      </c>
      <c r="CY85">
        <f t="shared" si="61"/>
        <v>0</v>
      </c>
      <c r="CZ85">
        <f t="shared" si="62"/>
        <v>0</v>
      </c>
      <c r="DG85" t="s">
        <v>86</v>
      </c>
      <c r="DN85">
        <v>0</v>
      </c>
      <c r="DO85">
        <v>0</v>
      </c>
      <c r="DP85">
        <v>1</v>
      </c>
      <c r="DQ85">
        <v>1</v>
      </c>
      <c r="DR85">
        <v>1</v>
      </c>
      <c r="DS85">
        <v>1</v>
      </c>
      <c r="DT85">
        <v>1</v>
      </c>
      <c r="DU85">
        <v>1013</v>
      </c>
      <c r="DV85" t="s">
        <v>114</v>
      </c>
      <c r="DW85" t="s">
        <v>114</v>
      </c>
      <c r="DX85">
        <v>1</v>
      </c>
      <c r="EE85">
        <v>6294952</v>
      </c>
      <c r="EF85">
        <v>4</v>
      </c>
      <c r="EG85" t="s">
        <v>24</v>
      </c>
      <c r="EH85">
        <v>0</v>
      </c>
      <c r="EJ85">
        <v>3</v>
      </c>
      <c r="EK85">
        <v>60</v>
      </c>
      <c r="EL85" t="s">
        <v>24</v>
      </c>
      <c r="EM85" t="s">
        <v>25</v>
      </c>
      <c r="ET85">
        <v>9992.59</v>
      </c>
    </row>
    <row r="87" spans="1:39" ht="12.75">
      <c r="A87" s="2">
        <v>51</v>
      </c>
      <c r="B87" s="2">
        <f>B70</f>
        <v>1</v>
      </c>
      <c r="C87" s="2">
        <f>A70</f>
        <v>4</v>
      </c>
      <c r="D87" s="2">
        <f>ROW(A70)</f>
        <v>70</v>
      </c>
      <c r="E87" s="2"/>
      <c r="F87" s="2" t="str">
        <f>IF(F70&lt;&gt;"",F70,"")</f>
        <v>Теплоэнергетическое оборудование</v>
      </c>
      <c r="G87" s="2" t="str">
        <f>IF(G70&lt;&gt;"",G70,"")</f>
        <v>Теплоэнергетическое оборудование</v>
      </c>
      <c r="H87" s="2"/>
      <c r="I87" s="57"/>
      <c r="J87" s="2"/>
      <c r="K87" s="2"/>
      <c r="L87" s="2"/>
      <c r="M87" s="2"/>
      <c r="N87" s="2"/>
      <c r="O87" s="57">
        <f aca="true" t="shared" si="63" ref="O87:Y87">ROUND(AB87,2)</f>
        <v>14635.65</v>
      </c>
      <c r="P87" s="2">
        <f t="shared" si="63"/>
        <v>0</v>
      </c>
      <c r="Q87" s="2">
        <f t="shared" si="63"/>
        <v>0</v>
      </c>
      <c r="R87" s="2">
        <f t="shared" si="63"/>
        <v>0</v>
      </c>
      <c r="S87" s="2">
        <f t="shared" si="63"/>
        <v>14635.65</v>
      </c>
      <c r="T87" s="2">
        <f t="shared" si="63"/>
        <v>0</v>
      </c>
      <c r="U87" s="2">
        <f t="shared" si="63"/>
        <v>1717.1</v>
      </c>
      <c r="V87" s="2">
        <f t="shared" si="63"/>
        <v>0</v>
      </c>
      <c r="W87" s="2">
        <f t="shared" si="63"/>
        <v>0</v>
      </c>
      <c r="X87" s="2">
        <f t="shared" si="63"/>
        <v>9513.18</v>
      </c>
      <c r="Y87" s="2">
        <f t="shared" si="63"/>
        <v>5854.25</v>
      </c>
      <c r="Z87" s="2"/>
      <c r="AA87" s="2"/>
      <c r="AB87" s="2">
        <f>ROUND(SUMIF(AA74:AA85,"=0",O74:O85),2)</f>
        <v>14635.65</v>
      </c>
      <c r="AC87" s="2">
        <f>ROUND(SUMIF(AA74:AA85,"=0",P74:P85),2)</f>
        <v>0</v>
      </c>
      <c r="AD87" s="2">
        <f>ROUND(SUMIF(AA74:AA85,"=0",Q74:Q85),2)</f>
        <v>0</v>
      </c>
      <c r="AE87" s="2">
        <f>ROUND(SUMIF(AA74:AA85,"=0",R74:R85),2)</f>
        <v>0</v>
      </c>
      <c r="AF87" s="2">
        <f>ROUND(SUMIF(AA74:AA85,"=0",S74:S85),2)</f>
        <v>14635.65</v>
      </c>
      <c r="AG87" s="2">
        <f>ROUND(SUMIF(AA74:AA85,"=0",T74:T85),2)</f>
        <v>0</v>
      </c>
      <c r="AH87" s="2">
        <f>ROUND(SUMIF(AA74:AA85,"=0",U74:U85),2)</f>
        <v>1717.1</v>
      </c>
      <c r="AI87" s="2">
        <f>ROUND(SUMIF(AA74:AA85,"=0",V74:V85),2)</f>
        <v>0</v>
      </c>
      <c r="AJ87" s="2">
        <f>ROUND(SUMIF(AA74:AA85,"=0",W74:W85),2)</f>
        <v>0</v>
      </c>
      <c r="AK87" s="2">
        <f>ROUND(SUMIF(AA74:AA85,"=0",X74:X85),2)</f>
        <v>9513.18</v>
      </c>
      <c r="AL87" s="2">
        <f>ROUND(SUMIF(AA74:AA85,"=0",Y74:Y85),2)</f>
        <v>5854.25</v>
      </c>
      <c r="AM87" s="2">
        <v>0</v>
      </c>
    </row>
    <row r="89" spans="1:14" ht="12.75">
      <c r="A89" s="3">
        <v>50</v>
      </c>
      <c r="B89" s="3">
        <f>IF(Source!F89&lt;&gt;0,1,0)</f>
        <v>1</v>
      </c>
      <c r="C89" s="3">
        <v>0</v>
      </c>
      <c r="D89" s="3">
        <v>1</v>
      </c>
      <c r="E89" s="3">
        <v>201</v>
      </c>
      <c r="F89" s="3">
        <f>Source!O87</f>
        <v>14635.65</v>
      </c>
      <c r="G89" s="3" t="s">
        <v>31</v>
      </c>
      <c r="H89" s="3" t="s">
        <v>32</v>
      </c>
      <c r="I89" s="58"/>
      <c r="J89" s="3"/>
      <c r="K89" s="3">
        <v>201</v>
      </c>
      <c r="L89" s="3">
        <v>1</v>
      </c>
      <c r="M89" s="3">
        <v>1</v>
      </c>
      <c r="N89" s="3" t="s">
        <v>5</v>
      </c>
    </row>
    <row r="90" spans="1:14" ht="12.75">
      <c r="A90" s="3">
        <v>50</v>
      </c>
      <c r="B90" s="3">
        <f>IF(Source!F90&lt;&gt;0,1,0)</f>
        <v>0</v>
      </c>
      <c r="C90" s="3">
        <v>0</v>
      </c>
      <c r="D90" s="3">
        <v>1</v>
      </c>
      <c r="E90" s="3">
        <v>202</v>
      </c>
      <c r="F90" s="3">
        <f>Source!P87</f>
        <v>0</v>
      </c>
      <c r="G90" s="3" t="s">
        <v>33</v>
      </c>
      <c r="H90" s="3" t="s">
        <v>34</v>
      </c>
      <c r="I90" s="58"/>
      <c r="J90" s="3"/>
      <c r="K90" s="3">
        <v>202</v>
      </c>
      <c r="L90" s="3">
        <v>2</v>
      </c>
      <c r="M90" s="3">
        <v>1</v>
      </c>
      <c r="N90" s="3" t="s">
        <v>5</v>
      </c>
    </row>
    <row r="91" spans="1:14" ht="12.75">
      <c r="A91" s="3">
        <v>50</v>
      </c>
      <c r="B91" s="3">
        <f>IF(Source!F91&lt;&gt;0,1,0)</f>
        <v>0</v>
      </c>
      <c r="C91" s="3">
        <v>0</v>
      </c>
      <c r="D91" s="3">
        <v>1</v>
      </c>
      <c r="E91" s="3">
        <v>203</v>
      </c>
      <c r="F91" s="3">
        <f>Source!Q87</f>
        <v>0</v>
      </c>
      <c r="G91" s="3" t="s">
        <v>35</v>
      </c>
      <c r="H91" s="3" t="s">
        <v>36</v>
      </c>
      <c r="I91" s="58"/>
      <c r="J91" s="3"/>
      <c r="K91" s="3">
        <v>203</v>
      </c>
      <c r="L91" s="3">
        <v>3</v>
      </c>
      <c r="M91" s="3">
        <v>1</v>
      </c>
      <c r="N91" s="3" t="s">
        <v>5</v>
      </c>
    </row>
    <row r="92" spans="1:14" ht="12.75">
      <c r="A92" s="3">
        <v>50</v>
      </c>
      <c r="B92" s="3">
        <f>IF(Source!F92&lt;&gt;0,1,0)</f>
        <v>0</v>
      </c>
      <c r="C92" s="3">
        <v>0</v>
      </c>
      <c r="D92" s="3">
        <v>1</v>
      </c>
      <c r="E92" s="3">
        <v>204</v>
      </c>
      <c r="F92" s="3">
        <f>Source!R87</f>
        <v>0</v>
      </c>
      <c r="G92" s="3" t="s">
        <v>37</v>
      </c>
      <c r="H92" s="3" t="s">
        <v>38</v>
      </c>
      <c r="I92" s="58"/>
      <c r="J92" s="3"/>
      <c r="K92" s="3">
        <v>204</v>
      </c>
      <c r="L92" s="3">
        <v>4</v>
      </c>
      <c r="M92" s="3">
        <v>1</v>
      </c>
      <c r="N92" s="3" t="s">
        <v>5</v>
      </c>
    </row>
    <row r="93" spans="1:14" ht="12.75">
      <c r="A93" s="3">
        <v>50</v>
      </c>
      <c r="B93" s="3">
        <f>IF(Source!F93&lt;&gt;0,1,0)</f>
        <v>1</v>
      </c>
      <c r="C93" s="3">
        <v>0</v>
      </c>
      <c r="D93" s="3">
        <v>1</v>
      </c>
      <c r="E93" s="3">
        <v>205</v>
      </c>
      <c r="F93" s="3">
        <f>Source!S87</f>
        <v>14635.65</v>
      </c>
      <c r="G93" s="3" t="s">
        <v>39</v>
      </c>
      <c r="H93" s="3" t="s">
        <v>40</v>
      </c>
      <c r="I93" s="58"/>
      <c r="J93" s="3"/>
      <c r="K93" s="3">
        <v>205</v>
      </c>
      <c r="L93" s="3">
        <v>5</v>
      </c>
      <c r="M93" s="3">
        <v>1</v>
      </c>
      <c r="N93" s="3" t="s">
        <v>5</v>
      </c>
    </row>
    <row r="94" spans="1:14" ht="12.75">
      <c r="A94" s="3">
        <v>50</v>
      </c>
      <c r="B94" s="3">
        <f>IF(Source!F94&lt;&gt;0,1,0)</f>
        <v>0</v>
      </c>
      <c r="C94" s="3">
        <v>0</v>
      </c>
      <c r="D94" s="3">
        <v>1</v>
      </c>
      <c r="E94" s="3">
        <v>206</v>
      </c>
      <c r="F94" s="3">
        <f>Source!T87</f>
        <v>0</v>
      </c>
      <c r="G94" s="3" t="s">
        <v>41</v>
      </c>
      <c r="H94" s="3" t="s">
        <v>42</v>
      </c>
      <c r="I94" s="58"/>
      <c r="J94" s="3"/>
      <c r="K94" s="3">
        <v>206</v>
      </c>
      <c r="L94" s="3">
        <v>6</v>
      </c>
      <c r="M94" s="3">
        <v>1</v>
      </c>
      <c r="N94" s="3" t="s">
        <v>5</v>
      </c>
    </row>
    <row r="95" spans="1:14" ht="12.75">
      <c r="A95" s="3">
        <v>50</v>
      </c>
      <c r="B95" s="3">
        <f>IF(Source!F95&lt;&gt;0,1,0)</f>
        <v>1</v>
      </c>
      <c r="C95" s="3">
        <v>0</v>
      </c>
      <c r="D95" s="3">
        <v>1</v>
      </c>
      <c r="E95" s="3">
        <v>207</v>
      </c>
      <c r="F95" s="3">
        <f>Source!U87</f>
        <v>1717.1</v>
      </c>
      <c r="G95" s="3" t="s">
        <v>43</v>
      </c>
      <c r="H95" s="3" t="s">
        <v>44</v>
      </c>
      <c r="I95" s="58"/>
      <c r="J95" s="3"/>
      <c r="K95" s="3">
        <v>207</v>
      </c>
      <c r="L95" s="3">
        <v>7</v>
      </c>
      <c r="M95" s="3">
        <v>1</v>
      </c>
      <c r="N95" s="3" t="s">
        <v>5</v>
      </c>
    </row>
    <row r="96" spans="1:14" ht="12.75">
      <c r="A96" s="3">
        <v>50</v>
      </c>
      <c r="B96" s="3">
        <f>IF(Source!F96&lt;&gt;0,1,0)</f>
        <v>0</v>
      </c>
      <c r="C96" s="3">
        <v>0</v>
      </c>
      <c r="D96" s="3">
        <v>1</v>
      </c>
      <c r="E96" s="3">
        <v>208</v>
      </c>
      <c r="F96" s="3">
        <f>Source!V87</f>
        <v>0</v>
      </c>
      <c r="G96" s="3" t="s">
        <v>45</v>
      </c>
      <c r="H96" s="3" t="s">
        <v>46</v>
      </c>
      <c r="I96" s="58"/>
      <c r="J96" s="3"/>
      <c r="K96" s="3">
        <v>208</v>
      </c>
      <c r="L96" s="3">
        <v>8</v>
      </c>
      <c r="M96" s="3">
        <v>1</v>
      </c>
      <c r="N96" s="3" t="s">
        <v>5</v>
      </c>
    </row>
    <row r="97" spans="1:14" ht="12.75">
      <c r="A97" s="3">
        <v>50</v>
      </c>
      <c r="B97" s="3">
        <f>IF(Source!F97&lt;&gt;0,1,0)</f>
        <v>0</v>
      </c>
      <c r="C97" s="3">
        <v>0</v>
      </c>
      <c r="D97" s="3">
        <v>1</v>
      </c>
      <c r="E97" s="3">
        <v>209</v>
      </c>
      <c r="F97" s="3">
        <f>Source!W87</f>
        <v>0</v>
      </c>
      <c r="G97" s="3" t="s">
        <v>47</v>
      </c>
      <c r="H97" s="3" t="s">
        <v>48</v>
      </c>
      <c r="I97" s="58"/>
      <c r="J97" s="3"/>
      <c r="K97" s="3">
        <v>209</v>
      </c>
      <c r="L97" s="3">
        <v>9</v>
      </c>
      <c r="M97" s="3">
        <v>1</v>
      </c>
      <c r="N97" s="3" t="s">
        <v>5</v>
      </c>
    </row>
    <row r="98" spans="1:14" ht="12.75">
      <c r="A98" s="3">
        <v>50</v>
      </c>
      <c r="B98" s="3">
        <f>IF(Source!F98&lt;&gt;0,1,0)</f>
        <v>1</v>
      </c>
      <c r="C98" s="3">
        <v>0</v>
      </c>
      <c r="D98" s="3">
        <v>1</v>
      </c>
      <c r="E98" s="3">
        <v>210</v>
      </c>
      <c r="F98" s="3">
        <f>Source!X87</f>
        <v>9513.18</v>
      </c>
      <c r="G98" s="3" t="s">
        <v>49</v>
      </c>
      <c r="H98" s="3" t="s">
        <v>50</v>
      </c>
      <c r="I98" s="58"/>
      <c r="J98" s="3"/>
      <c r="K98" s="3">
        <v>210</v>
      </c>
      <c r="L98" s="3">
        <v>10</v>
      </c>
      <c r="M98" s="3">
        <v>1</v>
      </c>
      <c r="N98" s="3" t="s">
        <v>5</v>
      </c>
    </row>
    <row r="99" spans="1:14" ht="12.75">
      <c r="A99" s="3">
        <v>50</v>
      </c>
      <c r="B99" s="3">
        <v>1</v>
      </c>
      <c r="C99" s="3">
        <v>0</v>
      </c>
      <c r="D99" s="3">
        <v>1</v>
      </c>
      <c r="E99" s="3">
        <v>211</v>
      </c>
      <c r="F99" s="3">
        <f>Source!Y87</f>
        <v>5854.25</v>
      </c>
      <c r="G99" s="3" t="s">
        <v>51</v>
      </c>
      <c r="H99" s="3" t="s">
        <v>52</v>
      </c>
      <c r="I99" s="58"/>
      <c r="J99" s="3"/>
      <c r="K99" s="3">
        <v>211</v>
      </c>
      <c r="L99" s="3">
        <v>11</v>
      </c>
      <c r="M99" s="3">
        <v>0</v>
      </c>
      <c r="N99" s="3" t="s">
        <v>5</v>
      </c>
    </row>
    <row r="101" spans="1:39" ht="12.75">
      <c r="A101" s="2">
        <v>51</v>
      </c>
      <c r="B101" s="2">
        <f>B20</f>
        <v>1</v>
      </c>
      <c r="C101" s="2">
        <f>A20</f>
        <v>3</v>
      </c>
      <c r="D101" s="2">
        <f>ROW(A20)</f>
        <v>20</v>
      </c>
      <c r="E101" s="2"/>
      <c r="F101" s="2" t="str">
        <f>IF(F20&lt;&gt;"",F20,"")</f>
        <v>Новая локальная смета</v>
      </c>
      <c r="G101" s="2" t="str">
        <f>IF(G20&lt;&gt;"",G20,"")</f>
        <v>Пуско-наладка</v>
      </c>
      <c r="H101" s="2"/>
      <c r="I101" s="57"/>
      <c r="J101" s="2"/>
      <c r="K101" s="2"/>
      <c r="L101" s="2"/>
      <c r="M101" s="2"/>
      <c r="N101" s="2"/>
      <c r="O101" s="57">
        <f aca="true" t="shared" si="64" ref="O101:Y101">ROUND(O31+O56+O87+AB101,2)</f>
        <v>15318.31</v>
      </c>
      <c r="P101" s="2">
        <f t="shared" si="64"/>
        <v>0</v>
      </c>
      <c r="Q101" s="2">
        <f t="shared" si="64"/>
        <v>0</v>
      </c>
      <c r="R101" s="2">
        <f t="shared" si="64"/>
        <v>0</v>
      </c>
      <c r="S101" s="2">
        <f t="shared" si="64"/>
        <v>15318.31</v>
      </c>
      <c r="T101" s="2">
        <f t="shared" si="64"/>
        <v>0</v>
      </c>
      <c r="U101" s="2">
        <f t="shared" si="64"/>
        <v>1784</v>
      </c>
      <c r="V101" s="2">
        <f t="shared" si="64"/>
        <v>0</v>
      </c>
      <c r="W101" s="2">
        <f t="shared" si="64"/>
        <v>0</v>
      </c>
      <c r="X101" s="2">
        <f t="shared" si="64"/>
        <v>9956.91</v>
      </c>
      <c r="Y101" s="2">
        <f t="shared" si="64"/>
        <v>6127.31</v>
      </c>
      <c r="Z101" s="2"/>
      <c r="AA101" s="2"/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</row>
    <row r="103" spans="1:14" ht="12.75">
      <c r="A103" s="3">
        <v>50</v>
      </c>
      <c r="B103" s="3">
        <f>IF(Source!F103&lt;&gt;0,1,0)</f>
        <v>1</v>
      </c>
      <c r="C103" s="3">
        <v>0</v>
      </c>
      <c r="D103" s="3">
        <v>1</v>
      </c>
      <c r="E103" s="3">
        <v>201</v>
      </c>
      <c r="F103" s="3">
        <f>Source!O101</f>
        <v>15318.31</v>
      </c>
      <c r="G103" s="3" t="s">
        <v>31</v>
      </c>
      <c r="H103" s="3" t="s">
        <v>32</v>
      </c>
      <c r="I103" s="58"/>
      <c r="J103" s="3"/>
      <c r="K103" s="3">
        <v>201</v>
      </c>
      <c r="L103" s="3">
        <v>1</v>
      </c>
      <c r="M103" s="3">
        <v>1</v>
      </c>
      <c r="N103" s="3" t="s">
        <v>5</v>
      </c>
    </row>
    <row r="104" spans="1:14" ht="12.75">
      <c r="A104" s="3">
        <v>50</v>
      </c>
      <c r="B104" s="3">
        <f>IF(Source!F104&lt;&gt;0,1,0)</f>
        <v>0</v>
      </c>
      <c r="C104" s="3">
        <v>0</v>
      </c>
      <c r="D104" s="3">
        <v>1</v>
      </c>
      <c r="E104" s="3">
        <v>202</v>
      </c>
      <c r="F104" s="3">
        <f>Source!P101</f>
        <v>0</v>
      </c>
      <c r="G104" s="3" t="s">
        <v>33</v>
      </c>
      <c r="H104" s="3" t="s">
        <v>34</v>
      </c>
      <c r="I104" s="58"/>
      <c r="J104" s="3"/>
      <c r="K104" s="3">
        <v>202</v>
      </c>
      <c r="L104" s="3">
        <v>2</v>
      </c>
      <c r="M104" s="3">
        <v>1</v>
      </c>
      <c r="N104" s="3" t="s">
        <v>5</v>
      </c>
    </row>
    <row r="105" spans="1:14" ht="12.75">
      <c r="A105" s="3">
        <v>50</v>
      </c>
      <c r="B105" s="3">
        <f>IF(Source!F105&lt;&gt;0,1,0)</f>
        <v>0</v>
      </c>
      <c r="C105" s="3">
        <v>0</v>
      </c>
      <c r="D105" s="3">
        <v>1</v>
      </c>
      <c r="E105" s="3">
        <v>203</v>
      </c>
      <c r="F105" s="3">
        <f>Source!Q101</f>
        <v>0</v>
      </c>
      <c r="G105" s="3" t="s">
        <v>35</v>
      </c>
      <c r="H105" s="3" t="s">
        <v>36</v>
      </c>
      <c r="I105" s="58"/>
      <c r="J105" s="3"/>
      <c r="K105" s="3">
        <v>203</v>
      </c>
      <c r="L105" s="3">
        <v>3</v>
      </c>
      <c r="M105" s="3">
        <v>1</v>
      </c>
      <c r="N105" s="3" t="s">
        <v>5</v>
      </c>
    </row>
    <row r="106" spans="1:14" ht="12.75">
      <c r="A106" s="3">
        <v>50</v>
      </c>
      <c r="B106" s="3">
        <f>IF(Source!F106&lt;&gt;0,1,0)</f>
        <v>0</v>
      </c>
      <c r="C106" s="3">
        <v>0</v>
      </c>
      <c r="D106" s="3">
        <v>1</v>
      </c>
      <c r="E106" s="3">
        <v>204</v>
      </c>
      <c r="F106" s="3">
        <f>Source!R101</f>
        <v>0</v>
      </c>
      <c r="G106" s="3" t="s">
        <v>37</v>
      </c>
      <c r="H106" s="3" t="s">
        <v>38</v>
      </c>
      <c r="I106" s="58"/>
      <c r="J106" s="3"/>
      <c r="K106" s="3">
        <v>204</v>
      </c>
      <c r="L106" s="3">
        <v>4</v>
      </c>
      <c r="M106" s="3">
        <v>1</v>
      </c>
      <c r="N106" s="3" t="s">
        <v>5</v>
      </c>
    </row>
    <row r="107" spans="1:14" ht="12.75">
      <c r="A107" s="3">
        <v>50</v>
      </c>
      <c r="B107" s="3">
        <f>IF(Source!F107&lt;&gt;0,1,0)</f>
        <v>1</v>
      </c>
      <c r="C107" s="3">
        <v>0</v>
      </c>
      <c r="D107" s="3">
        <v>1</v>
      </c>
      <c r="E107" s="3">
        <v>205</v>
      </c>
      <c r="F107" s="3">
        <f>Source!S101</f>
        <v>15318.31</v>
      </c>
      <c r="G107" s="3" t="s">
        <v>39</v>
      </c>
      <c r="H107" s="3" t="s">
        <v>40</v>
      </c>
      <c r="I107" s="58"/>
      <c r="J107" s="3"/>
      <c r="K107" s="3">
        <v>205</v>
      </c>
      <c r="L107" s="3">
        <v>5</v>
      </c>
      <c r="M107" s="3">
        <v>1</v>
      </c>
      <c r="N107" s="3" t="s">
        <v>5</v>
      </c>
    </row>
    <row r="108" spans="1:14" ht="12.75">
      <c r="A108" s="3">
        <v>50</v>
      </c>
      <c r="B108" s="3">
        <f>IF(Source!F108&lt;&gt;0,1,0)</f>
        <v>0</v>
      </c>
      <c r="C108" s="3">
        <v>0</v>
      </c>
      <c r="D108" s="3">
        <v>1</v>
      </c>
      <c r="E108" s="3">
        <v>206</v>
      </c>
      <c r="F108" s="3">
        <f>Source!T101</f>
        <v>0</v>
      </c>
      <c r="G108" s="3" t="s">
        <v>41</v>
      </c>
      <c r="H108" s="3" t="s">
        <v>42</v>
      </c>
      <c r="I108" s="58"/>
      <c r="J108" s="3"/>
      <c r="K108" s="3">
        <v>206</v>
      </c>
      <c r="L108" s="3">
        <v>6</v>
      </c>
      <c r="M108" s="3">
        <v>1</v>
      </c>
      <c r="N108" s="3" t="s">
        <v>5</v>
      </c>
    </row>
    <row r="109" spans="1:14" ht="12.75">
      <c r="A109" s="3">
        <v>50</v>
      </c>
      <c r="B109" s="3">
        <f>IF(Source!F109&lt;&gt;0,1,0)</f>
        <v>1</v>
      </c>
      <c r="C109" s="3">
        <v>0</v>
      </c>
      <c r="D109" s="3">
        <v>1</v>
      </c>
      <c r="E109" s="3">
        <v>207</v>
      </c>
      <c r="F109" s="3">
        <f>Source!U101</f>
        <v>1784</v>
      </c>
      <c r="G109" s="3" t="s">
        <v>43</v>
      </c>
      <c r="H109" s="3" t="s">
        <v>44</v>
      </c>
      <c r="I109" s="58"/>
      <c r="J109" s="3"/>
      <c r="K109" s="3">
        <v>207</v>
      </c>
      <c r="L109" s="3">
        <v>7</v>
      </c>
      <c r="M109" s="3">
        <v>1</v>
      </c>
      <c r="N109" s="3" t="s">
        <v>5</v>
      </c>
    </row>
    <row r="110" spans="1:14" ht="12.75">
      <c r="A110" s="3">
        <v>50</v>
      </c>
      <c r="B110" s="3">
        <f>IF(Source!F110&lt;&gt;0,1,0)</f>
        <v>0</v>
      </c>
      <c r="C110" s="3">
        <v>0</v>
      </c>
      <c r="D110" s="3">
        <v>1</v>
      </c>
      <c r="E110" s="3">
        <v>208</v>
      </c>
      <c r="F110" s="3">
        <f>Source!V101</f>
        <v>0</v>
      </c>
      <c r="G110" s="3" t="s">
        <v>45</v>
      </c>
      <c r="H110" s="3" t="s">
        <v>46</v>
      </c>
      <c r="I110" s="58"/>
      <c r="J110" s="3"/>
      <c r="K110" s="3">
        <v>208</v>
      </c>
      <c r="L110" s="3">
        <v>8</v>
      </c>
      <c r="M110" s="3">
        <v>1</v>
      </c>
      <c r="N110" s="3" t="s">
        <v>5</v>
      </c>
    </row>
    <row r="111" spans="1:14" ht="12.75">
      <c r="A111" s="3">
        <v>50</v>
      </c>
      <c r="B111" s="3">
        <f>IF(Source!F111&lt;&gt;0,1,0)</f>
        <v>0</v>
      </c>
      <c r="C111" s="3">
        <v>0</v>
      </c>
      <c r="D111" s="3">
        <v>1</v>
      </c>
      <c r="E111" s="3">
        <v>209</v>
      </c>
      <c r="F111" s="3">
        <f>Source!W101</f>
        <v>0</v>
      </c>
      <c r="G111" s="3" t="s">
        <v>47</v>
      </c>
      <c r="H111" s="3" t="s">
        <v>48</v>
      </c>
      <c r="I111" s="58"/>
      <c r="J111" s="3"/>
      <c r="K111" s="3">
        <v>209</v>
      </c>
      <c r="L111" s="3">
        <v>9</v>
      </c>
      <c r="M111" s="3">
        <v>1</v>
      </c>
      <c r="N111" s="3" t="s">
        <v>5</v>
      </c>
    </row>
    <row r="112" spans="1:14" ht="12.75">
      <c r="A112" s="3">
        <v>50</v>
      </c>
      <c r="B112" s="3">
        <f>IF(Source!F112&lt;&gt;0,1,0)</f>
        <v>1</v>
      </c>
      <c r="C112" s="3">
        <v>0</v>
      </c>
      <c r="D112" s="3">
        <v>1</v>
      </c>
      <c r="E112" s="3">
        <v>210</v>
      </c>
      <c r="F112" s="3">
        <f>Source!X101</f>
        <v>9956.91</v>
      </c>
      <c r="G112" s="3" t="s">
        <v>49</v>
      </c>
      <c r="H112" s="3" t="s">
        <v>50</v>
      </c>
      <c r="I112" s="58"/>
      <c r="J112" s="3"/>
      <c r="K112" s="3">
        <v>210</v>
      </c>
      <c r="L112" s="3">
        <v>10</v>
      </c>
      <c r="M112" s="3">
        <v>1</v>
      </c>
      <c r="N112" s="3" t="s">
        <v>5</v>
      </c>
    </row>
    <row r="113" spans="1:14" ht="12.75">
      <c r="A113" s="3">
        <v>50</v>
      </c>
      <c r="B113" s="3">
        <v>1</v>
      </c>
      <c r="C113" s="3">
        <v>0</v>
      </c>
      <c r="D113" s="3">
        <v>1</v>
      </c>
      <c r="E113" s="3">
        <v>211</v>
      </c>
      <c r="F113" s="3">
        <f>Source!Y101</f>
        <v>6127.31</v>
      </c>
      <c r="G113" s="3" t="s">
        <v>51</v>
      </c>
      <c r="H113" s="3" t="s">
        <v>52</v>
      </c>
      <c r="I113" s="58"/>
      <c r="J113" s="3"/>
      <c r="K113" s="3">
        <v>211</v>
      </c>
      <c r="L113" s="3">
        <v>11</v>
      </c>
      <c r="M113" s="3">
        <v>0</v>
      </c>
      <c r="N113" s="3" t="s">
        <v>5</v>
      </c>
    </row>
    <row r="115" spans="1:39" ht="12.75">
      <c r="A115" s="2">
        <v>51</v>
      </c>
      <c r="B115" s="2">
        <f>B12</f>
        <v>1</v>
      </c>
      <c r="C115" s="2">
        <f>A12</f>
        <v>1</v>
      </c>
      <c r="D115" s="2">
        <f>ROW(A12)</f>
        <v>12</v>
      </c>
      <c r="E115" s="2"/>
      <c r="F115" s="2" t="str">
        <f>IF(F12&lt;&gt;"",F12,"")</f>
        <v>Газооборудование</v>
      </c>
      <c r="G115" s="2" t="str">
        <f>IF(G12&lt;&gt;"",G12,"")</f>
        <v>Котельная в с. Филипповка Мелекесского района</v>
      </c>
      <c r="H115" s="2"/>
      <c r="I115" s="57"/>
      <c r="J115" s="2"/>
      <c r="K115" s="2"/>
      <c r="L115" s="2"/>
      <c r="M115" s="2"/>
      <c r="N115" s="2"/>
      <c r="O115" s="57">
        <f aca="true" t="shared" si="65" ref="O115:Y115">ROUND(O101,2)</f>
        <v>15318.31</v>
      </c>
      <c r="P115" s="2">
        <f t="shared" si="65"/>
        <v>0</v>
      </c>
      <c r="Q115" s="2">
        <f t="shared" si="65"/>
        <v>0</v>
      </c>
      <c r="R115" s="2">
        <f t="shared" si="65"/>
        <v>0</v>
      </c>
      <c r="S115" s="2">
        <f t="shared" si="65"/>
        <v>15318.31</v>
      </c>
      <c r="T115" s="2">
        <f t="shared" si="65"/>
        <v>0</v>
      </c>
      <c r="U115" s="2">
        <f t="shared" si="65"/>
        <v>1784</v>
      </c>
      <c r="V115" s="2">
        <f t="shared" si="65"/>
        <v>0</v>
      </c>
      <c r="W115" s="2">
        <f t="shared" si="65"/>
        <v>0</v>
      </c>
      <c r="X115" s="2">
        <f t="shared" si="65"/>
        <v>9956.91</v>
      </c>
      <c r="Y115" s="2">
        <f t="shared" si="65"/>
        <v>6127.31</v>
      </c>
      <c r="Z115" s="2"/>
      <c r="AA115" s="2"/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</row>
    <row r="117" spans="1:14" ht="12.75">
      <c r="A117" s="3">
        <v>50</v>
      </c>
      <c r="B117" s="3">
        <f>IF(Source!F117&lt;&gt;0,1,0)</f>
        <v>1</v>
      </c>
      <c r="C117" s="3">
        <v>0</v>
      </c>
      <c r="D117" s="3">
        <v>1</v>
      </c>
      <c r="E117" s="3">
        <v>201</v>
      </c>
      <c r="F117" s="3">
        <f>Source!O115</f>
        <v>15318.31</v>
      </c>
      <c r="G117" s="3" t="s">
        <v>31</v>
      </c>
      <c r="H117" s="3" t="s">
        <v>32</v>
      </c>
      <c r="I117" s="58"/>
      <c r="J117" s="3"/>
      <c r="K117" s="3">
        <v>201</v>
      </c>
      <c r="L117" s="3">
        <v>1</v>
      </c>
      <c r="M117" s="3">
        <v>1</v>
      </c>
      <c r="N117" s="3" t="s">
        <v>5</v>
      </c>
    </row>
    <row r="118" spans="1:14" ht="12.75">
      <c r="A118" s="3">
        <v>50</v>
      </c>
      <c r="B118" s="3">
        <f>IF(Source!F118&lt;&gt;0,1,0)</f>
        <v>0</v>
      </c>
      <c r="C118" s="3">
        <v>0</v>
      </c>
      <c r="D118" s="3">
        <v>1</v>
      </c>
      <c r="E118" s="3">
        <v>202</v>
      </c>
      <c r="F118" s="3">
        <f>Source!P115</f>
        <v>0</v>
      </c>
      <c r="G118" s="3" t="s">
        <v>33</v>
      </c>
      <c r="H118" s="3" t="s">
        <v>34</v>
      </c>
      <c r="I118" s="58"/>
      <c r="J118" s="3"/>
      <c r="K118" s="3">
        <v>202</v>
      </c>
      <c r="L118" s="3">
        <v>2</v>
      </c>
      <c r="M118" s="3">
        <v>1</v>
      </c>
      <c r="N118" s="3" t="s">
        <v>5</v>
      </c>
    </row>
    <row r="119" spans="1:14" ht="12.75">
      <c r="A119" s="3">
        <v>50</v>
      </c>
      <c r="B119" s="3">
        <f>IF(Source!F119&lt;&gt;0,1,0)</f>
        <v>0</v>
      </c>
      <c r="C119" s="3">
        <v>0</v>
      </c>
      <c r="D119" s="3">
        <v>1</v>
      </c>
      <c r="E119" s="3">
        <v>203</v>
      </c>
      <c r="F119" s="3">
        <f>Source!Q115</f>
        <v>0</v>
      </c>
      <c r="G119" s="3" t="s">
        <v>35</v>
      </c>
      <c r="H119" s="3" t="s">
        <v>36</v>
      </c>
      <c r="I119" s="58"/>
      <c r="J119" s="3"/>
      <c r="K119" s="3">
        <v>203</v>
      </c>
      <c r="L119" s="3">
        <v>3</v>
      </c>
      <c r="M119" s="3">
        <v>1</v>
      </c>
      <c r="N119" s="3" t="s">
        <v>5</v>
      </c>
    </row>
    <row r="120" spans="1:14" ht="12.75">
      <c r="A120" s="3">
        <v>50</v>
      </c>
      <c r="B120" s="3">
        <f>IF(Source!F120&lt;&gt;0,1,0)</f>
        <v>0</v>
      </c>
      <c r="C120" s="3">
        <v>0</v>
      </c>
      <c r="D120" s="3">
        <v>1</v>
      </c>
      <c r="E120" s="3">
        <v>204</v>
      </c>
      <c r="F120" s="3">
        <f>Source!R115</f>
        <v>0</v>
      </c>
      <c r="G120" s="3" t="s">
        <v>37</v>
      </c>
      <c r="H120" s="3" t="s">
        <v>38</v>
      </c>
      <c r="I120" s="58"/>
      <c r="J120" s="3"/>
      <c r="K120" s="3">
        <v>204</v>
      </c>
      <c r="L120" s="3">
        <v>4</v>
      </c>
      <c r="M120" s="3">
        <v>1</v>
      </c>
      <c r="N120" s="3" t="s">
        <v>5</v>
      </c>
    </row>
    <row r="121" spans="1:14" ht="12.75">
      <c r="A121" s="3">
        <v>50</v>
      </c>
      <c r="B121" s="3">
        <f>IF(Source!F121&lt;&gt;0,1,0)</f>
        <v>1</v>
      </c>
      <c r="C121" s="3">
        <v>0</v>
      </c>
      <c r="D121" s="3">
        <v>1</v>
      </c>
      <c r="E121" s="3">
        <v>0</v>
      </c>
      <c r="F121" s="3">
        <f>Source!S115</f>
        <v>15318.31</v>
      </c>
      <c r="G121" s="3" t="s">
        <v>39</v>
      </c>
      <c r="H121" s="3" t="s">
        <v>40</v>
      </c>
      <c r="I121" s="58"/>
      <c r="J121" s="3"/>
      <c r="K121" s="3">
        <v>205</v>
      </c>
      <c r="L121" s="3">
        <v>5</v>
      </c>
      <c r="M121" s="3">
        <v>1</v>
      </c>
      <c r="N121" s="3" t="s">
        <v>5</v>
      </c>
    </row>
    <row r="122" spans="1:14" ht="12.75">
      <c r="A122" s="3">
        <v>50</v>
      </c>
      <c r="B122" s="3">
        <f>IF(Source!F122&lt;&gt;0,1,0)</f>
        <v>0</v>
      </c>
      <c r="C122" s="3">
        <v>0</v>
      </c>
      <c r="D122" s="3">
        <v>1</v>
      </c>
      <c r="E122" s="3">
        <v>206</v>
      </c>
      <c r="F122" s="3">
        <f>Source!T115</f>
        <v>0</v>
      </c>
      <c r="G122" s="3" t="s">
        <v>41</v>
      </c>
      <c r="H122" s="3" t="s">
        <v>42</v>
      </c>
      <c r="I122" s="58"/>
      <c r="J122" s="3"/>
      <c r="K122" s="3">
        <v>206</v>
      </c>
      <c r="L122" s="3">
        <v>6</v>
      </c>
      <c r="M122" s="3">
        <v>1</v>
      </c>
      <c r="N122" s="3" t="s">
        <v>5</v>
      </c>
    </row>
    <row r="123" spans="1:14" ht="12.75">
      <c r="A123" s="3">
        <v>50</v>
      </c>
      <c r="B123" s="3">
        <f>IF(Source!F123&lt;&gt;0,1,0)</f>
        <v>1</v>
      </c>
      <c r="C123" s="3">
        <v>0</v>
      </c>
      <c r="D123" s="3">
        <v>1</v>
      </c>
      <c r="E123" s="3">
        <v>207</v>
      </c>
      <c r="F123" s="3">
        <f>Source!U115</f>
        <v>1784</v>
      </c>
      <c r="G123" s="3" t="s">
        <v>43</v>
      </c>
      <c r="H123" s="3" t="s">
        <v>44</v>
      </c>
      <c r="I123" s="58"/>
      <c r="J123" s="3"/>
      <c r="K123" s="3">
        <v>207</v>
      </c>
      <c r="L123" s="3">
        <v>7</v>
      </c>
      <c r="M123" s="3">
        <v>1</v>
      </c>
      <c r="N123" s="3" t="s">
        <v>5</v>
      </c>
    </row>
    <row r="124" spans="1:14" ht="12.75">
      <c r="A124" s="3">
        <v>50</v>
      </c>
      <c r="B124" s="3">
        <f>IF(Source!F124&lt;&gt;0,1,0)</f>
        <v>0</v>
      </c>
      <c r="C124" s="3">
        <v>0</v>
      </c>
      <c r="D124" s="3">
        <v>1</v>
      </c>
      <c r="E124" s="3">
        <v>208</v>
      </c>
      <c r="F124" s="3">
        <f>Source!V115</f>
        <v>0</v>
      </c>
      <c r="G124" s="3" t="s">
        <v>45</v>
      </c>
      <c r="H124" s="3" t="s">
        <v>46</v>
      </c>
      <c r="I124" s="58"/>
      <c r="J124" s="3"/>
      <c r="K124" s="3">
        <v>208</v>
      </c>
      <c r="L124" s="3">
        <v>8</v>
      </c>
      <c r="M124" s="3">
        <v>1</v>
      </c>
      <c r="N124" s="3" t="s">
        <v>5</v>
      </c>
    </row>
    <row r="125" spans="1:14" ht="12.75">
      <c r="A125" s="3">
        <v>50</v>
      </c>
      <c r="B125" s="3">
        <f>IF(Source!F125&lt;&gt;0,1,0)</f>
        <v>0</v>
      </c>
      <c r="C125" s="3">
        <v>0</v>
      </c>
      <c r="D125" s="3">
        <v>1</v>
      </c>
      <c r="E125" s="3">
        <v>209</v>
      </c>
      <c r="F125" s="3">
        <f>Source!W115</f>
        <v>0</v>
      </c>
      <c r="G125" s="3" t="s">
        <v>47</v>
      </c>
      <c r="H125" s="3" t="s">
        <v>48</v>
      </c>
      <c r="I125" s="58"/>
      <c r="J125" s="3"/>
      <c r="K125" s="3">
        <v>209</v>
      </c>
      <c r="L125" s="3">
        <v>9</v>
      </c>
      <c r="M125" s="3">
        <v>1</v>
      </c>
      <c r="N125" s="3" t="s">
        <v>5</v>
      </c>
    </row>
    <row r="126" spans="1:14" ht="12.75">
      <c r="A126" s="3">
        <v>50</v>
      </c>
      <c r="B126" s="3">
        <f>IF(Source!F126&lt;&gt;0,1,0)</f>
        <v>1</v>
      </c>
      <c r="C126" s="3">
        <v>0</v>
      </c>
      <c r="D126" s="3">
        <v>1</v>
      </c>
      <c r="E126" s="3">
        <v>210</v>
      </c>
      <c r="F126" s="3">
        <f>Source!X115</f>
        <v>9956.91</v>
      </c>
      <c r="G126" s="3" t="s">
        <v>49</v>
      </c>
      <c r="H126" s="3" t="s">
        <v>50</v>
      </c>
      <c r="I126" s="58"/>
      <c r="J126" s="3"/>
      <c r="K126" s="3">
        <v>210</v>
      </c>
      <c r="L126" s="3">
        <v>10</v>
      </c>
      <c r="M126" s="3">
        <v>1</v>
      </c>
      <c r="N126" s="3" t="s">
        <v>5</v>
      </c>
    </row>
    <row r="127" spans="1:14" ht="12.75">
      <c r="A127" s="3">
        <v>50</v>
      </c>
      <c r="B127" s="3">
        <v>1</v>
      </c>
      <c r="C127" s="3">
        <v>0</v>
      </c>
      <c r="D127" s="3">
        <v>1</v>
      </c>
      <c r="E127" s="3">
        <v>211</v>
      </c>
      <c r="F127" s="3">
        <f>Source!Y115</f>
        <v>6127.31</v>
      </c>
      <c r="G127" s="3" t="s">
        <v>51</v>
      </c>
      <c r="H127" s="3" t="s">
        <v>52</v>
      </c>
      <c r="I127" s="58"/>
      <c r="J127" s="3"/>
      <c r="K127" s="3">
        <v>211</v>
      </c>
      <c r="L127" s="3">
        <v>11</v>
      </c>
      <c r="M127" s="3">
        <v>0</v>
      </c>
      <c r="N127" s="3" t="s">
        <v>5</v>
      </c>
    </row>
    <row r="128" spans="1:14" ht="12.75">
      <c r="A128" s="3">
        <v>50</v>
      </c>
      <c r="B128" s="3">
        <f>IF(Source!F128&lt;&gt;0,1,0)</f>
        <v>1</v>
      </c>
      <c r="C128" s="3">
        <v>0</v>
      </c>
      <c r="D128" s="3">
        <v>2</v>
      </c>
      <c r="E128" s="3">
        <v>0</v>
      </c>
      <c r="F128" s="3">
        <f>ROUND(3.04,2)</f>
        <v>3.04</v>
      </c>
      <c r="G128" s="3" t="s">
        <v>125</v>
      </c>
      <c r="H128" s="3" t="s">
        <v>126</v>
      </c>
      <c r="I128" s="58"/>
      <c r="J128" s="3"/>
      <c r="K128" s="3">
        <v>212</v>
      </c>
      <c r="L128" s="3">
        <v>12</v>
      </c>
      <c r="M128" s="3">
        <v>1</v>
      </c>
      <c r="N128" s="3" t="s">
        <v>5</v>
      </c>
    </row>
    <row r="129" spans="1:14" ht="12.75">
      <c r="A129" s="3">
        <v>50</v>
      </c>
      <c r="B129" s="3">
        <f>IF(Source!F129&lt;&gt;0,1,0)</f>
        <v>1</v>
      </c>
      <c r="C129" s="3">
        <v>0</v>
      </c>
      <c r="D129" s="3">
        <v>2</v>
      </c>
      <c r="E129" s="3">
        <v>0</v>
      </c>
      <c r="F129" s="3">
        <f>ROUND(2.6,2)</f>
        <v>2.6</v>
      </c>
      <c r="G129" s="3" t="s">
        <v>127</v>
      </c>
      <c r="H129" s="3" t="s">
        <v>128</v>
      </c>
      <c r="I129" s="58"/>
      <c r="J129" s="3"/>
      <c r="K129" s="3">
        <v>212</v>
      </c>
      <c r="L129" s="3">
        <v>13</v>
      </c>
      <c r="M129" s="3">
        <v>1</v>
      </c>
      <c r="N129" s="3" t="s">
        <v>5</v>
      </c>
    </row>
    <row r="130" spans="1:14" ht="12.75">
      <c r="A130" s="3">
        <v>50</v>
      </c>
      <c r="B130" s="3">
        <f>IF(Source!F130&lt;&gt;0,1,0)</f>
        <v>1</v>
      </c>
      <c r="C130" s="3">
        <v>0</v>
      </c>
      <c r="D130" s="3">
        <v>2</v>
      </c>
      <c r="E130" s="3">
        <v>0</v>
      </c>
      <c r="F130" s="3">
        <f>ROUND(4.36,2)</f>
        <v>4.36</v>
      </c>
      <c r="G130" s="3" t="s">
        <v>129</v>
      </c>
      <c r="H130" s="3" t="s">
        <v>130</v>
      </c>
      <c r="I130" s="58"/>
      <c r="J130" s="3"/>
      <c r="K130" s="3">
        <v>212</v>
      </c>
      <c r="L130" s="3">
        <v>14</v>
      </c>
      <c r="M130" s="3">
        <v>1</v>
      </c>
      <c r="N130" s="3" t="s">
        <v>5</v>
      </c>
    </row>
    <row r="131" spans="1:14" ht="12.75">
      <c r="A131" s="3">
        <v>50</v>
      </c>
      <c r="B131" s="3">
        <f>IF(Source!F131&lt;&gt;0,1,0)</f>
        <v>1</v>
      </c>
      <c r="C131" s="3">
        <v>0</v>
      </c>
      <c r="D131" s="3">
        <v>2</v>
      </c>
      <c r="E131" s="3">
        <v>0</v>
      </c>
      <c r="F131" s="3">
        <v>1</v>
      </c>
      <c r="G131" s="3" t="s">
        <v>131</v>
      </c>
      <c r="H131" s="3" t="s">
        <v>132</v>
      </c>
      <c r="I131" s="58"/>
      <c r="J131" s="3"/>
      <c r="K131" s="3">
        <v>212</v>
      </c>
      <c r="L131" s="3">
        <v>15</v>
      </c>
      <c r="M131" s="3">
        <v>1</v>
      </c>
      <c r="N131" s="3" t="s">
        <v>5</v>
      </c>
    </row>
    <row r="132" spans="1:14" ht="12.75">
      <c r="A132" s="3">
        <v>50</v>
      </c>
      <c r="B132" s="3">
        <f>IF(Source!F132&lt;&gt;0,1,0)</f>
        <v>1</v>
      </c>
      <c r="C132" s="3">
        <v>0</v>
      </c>
      <c r="D132" s="3">
        <v>2</v>
      </c>
      <c r="E132" s="3">
        <v>0</v>
      </c>
      <c r="F132" s="3">
        <f>ROUND(IF(Source!F134=0,Source!F133+Source!F136+Source!F138,Source!F135+Source!F136+Source!F138),2)</f>
        <v>66787.83</v>
      </c>
      <c r="G132" s="3" t="s">
        <v>133</v>
      </c>
      <c r="H132" s="3" t="s">
        <v>134</v>
      </c>
      <c r="I132" s="58"/>
      <c r="J132" s="3"/>
      <c r="K132" s="3">
        <v>212</v>
      </c>
      <c r="L132" s="3">
        <v>16</v>
      </c>
      <c r="M132" s="3">
        <v>1</v>
      </c>
      <c r="N132" s="3" t="s">
        <v>5</v>
      </c>
    </row>
    <row r="133" spans="1:14" ht="12.75">
      <c r="A133" s="3">
        <v>50</v>
      </c>
      <c r="B133" s="3">
        <f>IF(Source!F133&lt;&gt;0,1,0)</f>
        <v>0</v>
      </c>
      <c r="C133" s="3">
        <v>0</v>
      </c>
      <c r="D133" s="3">
        <v>2</v>
      </c>
      <c r="E133" s="3">
        <v>0</v>
      </c>
      <c r="F133" s="3">
        <f>ROUND(Source!F128*Source!F118,2)</f>
        <v>0</v>
      </c>
      <c r="G133" s="3" t="s">
        <v>135</v>
      </c>
      <c r="H133" s="3" t="s">
        <v>136</v>
      </c>
      <c r="I133" s="58"/>
      <c r="J133" s="3"/>
      <c r="K133" s="3">
        <v>212</v>
      </c>
      <c r="L133" s="3">
        <v>17</v>
      </c>
      <c r="M133" s="3">
        <v>1</v>
      </c>
      <c r="N133" s="3" t="s">
        <v>5</v>
      </c>
    </row>
    <row r="134" spans="1:14" ht="12.75">
      <c r="A134" s="3">
        <v>50</v>
      </c>
      <c r="B134" s="3">
        <f>IF(Source!F134&lt;&gt;0,1,0)</f>
        <v>0</v>
      </c>
      <c r="C134" s="3">
        <v>0</v>
      </c>
      <c r="D134" s="3">
        <v>2</v>
      </c>
      <c r="E134" s="3">
        <v>0</v>
      </c>
      <c r="F134" s="3">
        <v>0</v>
      </c>
      <c r="G134" s="3" t="s">
        <v>137</v>
      </c>
      <c r="H134" s="3" t="s">
        <v>138</v>
      </c>
      <c r="I134" s="58"/>
      <c r="J134" s="3"/>
      <c r="K134" s="3">
        <v>212</v>
      </c>
      <c r="L134" s="3">
        <v>18</v>
      </c>
      <c r="M134" s="3">
        <v>1</v>
      </c>
      <c r="N134" s="3" t="s">
        <v>5</v>
      </c>
    </row>
    <row r="135" spans="1:14" ht="12.75">
      <c r="A135" s="3">
        <v>50</v>
      </c>
      <c r="B135" s="3">
        <f>IF(Source!F135&lt;&gt;0,1,0)</f>
        <v>0</v>
      </c>
      <c r="C135" s="3">
        <v>0</v>
      </c>
      <c r="D135" s="3">
        <v>2</v>
      </c>
      <c r="E135" s="3">
        <v>0</v>
      </c>
      <c r="F135" s="3">
        <f>ROUND(IF(Source!F134=0,0,Source!F133*(100+Source!F134)/100),2)</f>
        <v>0</v>
      </c>
      <c r="G135" s="3" t="s">
        <v>139</v>
      </c>
      <c r="H135" s="3" t="s">
        <v>140</v>
      </c>
      <c r="I135" s="58"/>
      <c r="J135" s="3"/>
      <c r="K135" s="3">
        <v>212</v>
      </c>
      <c r="L135" s="3">
        <v>19</v>
      </c>
      <c r="M135" s="3">
        <v>1</v>
      </c>
      <c r="N135" s="3" t="s">
        <v>5</v>
      </c>
    </row>
    <row r="136" spans="1:14" ht="12.75">
      <c r="A136" s="3">
        <v>50</v>
      </c>
      <c r="B136" s="3">
        <f>IF(Source!F136&lt;&gt;0,1,0)</f>
        <v>0</v>
      </c>
      <c r="C136" s="3">
        <v>0</v>
      </c>
      <c r="D136" s="3">
        <v>2</v>
      </c>
      <c r="E136" s="3">
        <v>0</v>
      </c>
      <c r="F136" s="3">
        <f>ROUND(Source!F129*Source!F119,2)</f>
        <v>0</v>
      </c>
      <c r="G136" s="3" t="s">
        <v>141</v>
      </c>
      <c r="H136" s="3" t="s">
        <v>142</v>
      </c>
      <c r="I136" s="58"/>
      <c r="J136" s="3"/>
      <c r="K136" s="3">
        <v>212</v>
      </c>
      <c r="L136" s="3">
        <v>20</v>
      </c>
      <c r="M136" s="3">
        <v>1</v>
      </c>
      <c r="N136" s="3" t="s">
        <v>5</v>
      </c>
    </row>
    <row r="137" spans="1:14" ht="12.75">
      <c r="A137" s="3">
        <v>50</v>
      </c>
      <c r="B137" s="3">
        <f>IF(Source!F137&lt;&gt;0,1,0)</f>
        <v>0</v>
      </c>
      <c r="C137" s="3">
        <v>0</v>
      </c>
      <c r="D137" s="3">
        <v>2</v>
      </c>
      <c r="E137" s="3">
        <v>0</v>
      </c>
      <c r="F137" s="3">
        <f>ROUND(Source!F129*Source!F120,2)</f>
        <v>0</v>
      </c>
      <c r="G137" s="3" t="s">
        <v>143</v>
      </c>
      <c r="H137" s="3" t="s">
        <v>144</v>
      </c>
      <c r="I137" s="58"/>
      <c r="J137" s="3"/>
      <c r="K137" s="3">
        <v>212</v>
      </c>
      <c r="L137" s="3">
        <v>21</v>
      </c>
      <c r="M137" s="3">
        <v>1</v>
      </c>
      <c r="N137" s="3" t="s">
        <v>5</v>
      </c>
    </row>
    <row r="138" spans="1:14" ht="12.75">
      <c r="A138" s="3">
        <v>50</v>
      </c>
      <c r="B138" s="3">
        <f>IF(Source!F138&lt;&gt;0,1,0)</f>
        <v>1</v>
      </c>
      <c r="C138" s="3">
        <v>0</v>
      </c>
      <c r="D138" s="3">
        <v>2</v>
      </c>
      <c r="E138" s="3">
        <v>205</v>
      </c>
      <c r="F138" s="3">
        <f>ROUND(Source!F130*Source!F121,2)</f>
        <v>66787.83</v>
      </c>
      <c r="G138" s="3" t="s">
        <v>145</v>
      </c>
      <c r="H138" s="3" t="s">
        <v>146</v>
      </c>
      <c r="I138" s="58"/>
      <c r="J138" s="3"/>
      <c r="K138" s="3">
        <v>212</v>
      </c>
      <c r="L138" s="3">
        <v>22</v>
      </c>
      <c r="M138" s="3">
        <v>1</v>
      </c>
      <c r="N138" s="3" t="s">
        <v>5</v>
      </c>
    </row>
    <row r="139" spans="1:14" ht="12.75">
      <c r="A139" s="3">
        <v>50</v>
      </c>
      <c r="B139" s="3">
        <f>IF(Source!F139&lt;&gt;0,1,0)</f>
        <v>1</v>
      </c>
      <c r="C139" s="3">
        <v>0</v>
      </c>
      <c r="D139" s="3">
        <v>2</v>
      </c>
      <c r="E139" s="3">
        <v>0</v>
      </c>
      <c r="F139" s="3">
        <f>ROUND(IF(Source!F131=0,((Source!F137+Source!F138)/(Source!F120+Source!F121))*Source!F126,((Source!F137+Source!F138)/(Source!F120+Source!F121))*Source!F126*Source!F131),2)</f>
        <v>43412.13</v>
      </c>
      <c r="G139" s="3" t="s">
        <v>147</v>
      </c>
      <c r="H139" s="3" t="s">
        <v>148</v>
      </c>
      <c r="I139" s="58"/>
      <c r="J139" s="3"/>
      <c r="K139" s="3">
        <v>212</v>
      </c>
      <c r="L139" s="3">
        <v>23</v>
      </c>
      <c r="M139" s="3">
        <v>1</v>
      </c>
      <c r="N139" s="3" t="s">
        <v>5</v>
      </c>
    </row>
    <row r="140" spans="1:14" ht="12.75">
      <c r="A140" s="3">
        <v>50</v>
      </c>
      <c r="B140" s="3">
        <f>IF(Source!F140&lt;&gt;0,1,0)</f>
        <v>1</v>
      </c>
      <c r="C140" s="3">
        <v>0</v>
      </c>
      <c r="D140" s="3">
        <v>2</v>
      </c>
      <c r="E140" s="3">
        <v>0</v>
      </c>
      <c r="F140" s="3">
        <f>ROUND(((Source!F137+Source!F138)/(Source!F120+Source!F121))*Source!F127,2)</f>
        <v>26715.07</v>
      </c>
      <c r="G140" s="3" t="s">
        <v>149</v>
      </c>
      <c r="H140" s="3" t="s">
        <v>150</v>
      </c>
      <c r="I140" s="58"/>
      <c r="J140" s="3"/>
      <c r="K140" s="3">
        <v>212</v>
      </c>
      <c r="L140" s="3">
        <v>24</v>
      </c>
      <c r="M140" s="3">
        <v>1</v>
      </c>
      <c r="N140" s="3" t="s">
        <v>5</v>
      </c>
    </row>
    <row r="141" spans="1:14" ht="12.75">
      <c r="A141" s="3">
        <v>50</v>
      </c>
      <c r="B141" s="3">
        <v>1</v>
      </c>
      <c r="C141" s="3">
        <v>0</v>
      </c>
      <c r="D141" s="3">
        <v>2</v>
      </c>
      <c r="E141" s="3">
        <v>0</v>
      </c>
      <c r="F141" s="3">
        <f>ROUND(Source!F140+Source!F139+Source!F132,2)</f>
        <v>136915.03</v>
      </c>
      <c r="G141" s="3" t="s">
        <v>151</v>
      </c>
      <c r="H141" s="3" t="s">
        <v>152</v>
      </c>
      <c r="I141" s="58"/>
      <c r="J141" s="3"/>
      <c r="K141" s="3">
        <v>212</v>
      </c>
      <c r="L141" s="3">
        <v>25</v>
      </c>
      <c r="M141" s="3">
        <v>0</v>
      </c>
      <c r="N141" s="3" t="s">
        <v>5</v>
      </c>
    </row>
    <row r="142" spans="1:14" ht="12.75">
      <c r="A142" s="3">
        <v>50</v>
      </c>
      <c r="B142" s="3">
        <f>IF(Source!F142&lt;&gt;0,1,0)</f>
        <v>1</v>
      </c>
      <c r="C142" s="3">
        <v>0</v>
      </c>
      <c r="D142" s="3">
        <v>2</v>
      </c>
      <c r="E142" s="3">
        <v>0</v>
      </c>
      <c r="F142" s="3">
        <f>ROUND(Source!F141,2)</f>
        <v>136915.03</v>
      </c>
      <c r="G142" s="3" t="s">
        <v>153</v>
      </c>
      <c r="H142" s="3" t="s">
        <v>154</v>
      </c>
      <c r="I142" s="58"/>
      <c r="J142" s="3"/>
      <c r="K142" s="3">
        <v>212</v>
      </c>
      <c r="L142" s="3">
        <v>31</v>
      </c>
      <c r="M142" s="3">
        <v>1</v>
      </c>
      <c r="N142" s="3" t="s">
        <v>5</v>
      </c>
    </row>
    <row r="143" spans="1:14" ht="12.75">
      <c r="A143" s="3">
        <v>50</v>
      </c>
      <c r="B143" s="3">
        <f>IF(Source!F143&lt;&gt;0,1,0)</f>
        <v>1</v>
      </c>
      <c r="C143" s="3">
        <v>0</v>
      </c>
      <c r="D143" s="3">
        <v>2</v>
      </c>
      <c r="E143" s="3">
        <v>0</v>
      </c>
      <c r="F143" s="3">
        <f>ROUND(18,2)</f>
        <v>18</v>
      </c>
      <c r="G143" s="3" t="s">
        <v>155</v>
      </c>
      <c r="H143" s="3" t="s">
        <v>156</v>
      </c>
      <c r="I143" s="58"/>
      <c r="J143" s="3"/>
      <c r="K143" s="3">
        <v>212</v>
      </c>
      <c r="L143" s="3">
        <v>32</v>
      </c>
      <c r="M143" s="3">
        <v>1</v>
      </c>
      <c r="N143" s="3" t="s">
        <v>5</v>
      </c>
    </row>
    <row r="144" spans="1:14" ht="12.75">
      <c r="A144" s="3">
        <v>50</v>
      </c>
      <c r="B144" s="3">
        <f>IF(Source!F144&lt;&gt;0,1,0)</f>
        <v>1</v>
      </c>
      <c r="C144" s="3">
        <v>0</v>
      </c>
      <c r="D144" s="3">
        <v>2</v>
      </c>
      <c r="E144" s="3">
        <v>0</v>
      </c>
      <c r="F144" s="3">
        <f>ROUND(IF(Source!F143=0,0,Source!F142*Source!F143/100),2)</f>
        <v>24644.71</v>
      </c>
      <c r="G144" s="3" t="s">
        <v>157</v>
      </c>
      <c r="H144" s="3" t="s">
        <v>158</v>
      </c>
      <c r="I144" s="58"/>
      <c r="J144" s="3"/>
      <c r="K144" s="3">
        <v>212</v>
      </c>
      <c r="L144" s="3">
        <v>33</v>
      </c>
      <c r="M144" s="3">
        <v>1</v>
      </c>
      <c r="N144" s="3" t="s">
        <v>5</v>
      </c>
    </row>
    <row r="145" spans="1:14" ht="12.75">
      <c r="A145" s="3">
        <v>50</v>
      </c>
      <c r="B145" s="3">
        <f>IF(Source!F145&lt;&gt;0,1,0)</f>
        <v>1</v>
      </c>
      <c r="C145" s="3">
        <v>0</v>
      </c>
      <c r="D145" s="3">
        <v>2</v>
      </c>
      <c r="E145" s="3">
        <v>0</v>
      </c>
      <c r="F145" s="3">
        <f>ROUND(IF(Source!F143=0,0,Source!F144+Source!F142),2)</f>
        <v>161559.74</v>
      </c>
      <c r="G145" s="3" t="s">
        <v>159</v>
      </c>
      <c r="H145" s="3" t="s">
        <v>160</v>
      </c>
      <c r="I145" s="58"/>
      <c r="J145" s="3"/>
      <c r="K145" s="3">
        <v>212</v>
      </c>
      <c r="L145" s="3">
        <v>34</v>
      </c>
      <c r="M145" s="3">
        <v>1</v>
      </c>
      <c r="N145" s="3" t="s">
        <v>5</v>
      </c>
    </row>
    <row r="149" spans="1:6" ht="12.75">
      <c r="A149">
        <v>65</v>
      </c>
      <c r="C149">
        <v>1</v>
      </c>
      <c r="D149">
        <v>1</v>
      </c>
      <c r="E149">
        <v>150</v>
      </c>
      <c r="F149" t="s">
        <v>161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58"/>
  <sheetViews>
    <sheetView workbookViewId="0" topLeftCell="A1">
      <selection activeCell="A1" sqref="A1"/>
    </sheetView>
  </sheetViews>
  <sheetFormatPr defaultColWidth="9.140625" defaultRowHeight="12.75"/>
  <sheetData>
    <row r="1" spans="1:48" ht="12.75">
      <c r="A1">
        <f>ROW(Source!A28)</f>
        <v>28</v>
      </c>
      <c r="B1">
        <v>7701814</v>
      </c>
      <c r="C1">
        <v>7701795</v>
      </c>
      <c r="D1">
        <v>5723077</v>
      </c>
      <c r="E1">
        <v>1</v>
      </c>
      <c r="F1">
        <v>1</v>
      </c>
      <c r="G1">
        <v>1</v>
      </c>
      <c r="H1">
        <v>1</v>
      </c>
      <c r="I1" t="s">
        <v>162</v>
      </c>
      <c r="K1" t="s">
        <v>163</v>
      </c>
      <c r="L1">
        <v>1476</v>
      </c>
      <c r="N1">
        <v>1013</v>
      </c>
      <c r="O1" t="s">
        <v>164</v>
      </c>
      <c r="P1" t="s">
        <v>165</v>
      </c>
      <c r="Q1">
        <v>1</v>
      </c>
      <c r="Y1">
        <v>2</v>
      </c>
      <c r="AA1">
        <v>0</v>
      </c>
      <c r="AB1">
        <v>0</v>
      </c>
      <c r="AC1">
        <v>0</v>
      </c>
      <c r="AD1">
        <v>13.82</v>
      </c>
      <c r="AN1">
        <v>0</v>
      </c>
      <c r="AO1">
        <v>1</v>
      </c>
      <c r="AP1">
        <v>0</v>
      </c>
      <c r="AQ1">
        <v>0</v>
      </c>
      <c r="AR1">
        <v>0</v>
      </c>
      <c r="AT1">
        <v>2</v>
      </c>
      <c r="AV1">
        <v>1</v>
      </c>
    </row>
    <row r="2" spans="1:48" ht="12.75">
      <c r="A2">
        <f>ROW(Source!A28)</f>
        <v>28</v>
      </c>
      <c r="B2">
        <v>7701815</v>
      </c>
      <c r="C2">
        <v>7701795</v>
      </c>
      <c r="D2">
        <v>5722495</v>
      </c>
      <c r="E2">
        <v>1</v>
      </c>
      <c r="F2">
        <v>1</v>
      </c>
      <c r="G2">
        <v>1</v>
      </c>
      <c r="H2">
        <v>1</v>
      </c>
      <c r="I2" t="s">
        <v>166</v>
      </c>
      <c r="K2" t="s">
        <v>167</v>
      </c>
      <c r="L2">
        <v>1476</v>
      </c>
      <c r="N2">
        <v>1013</v>
      </c>
      <c r="O2" t="s">
        <v>164</v>
      </c>
      <c r="P2" t="s">
        <v>165</v>
      </c>
      <c r="Q2">
        <v>1</v>
      </c>
      <c r="Y2">
        <v>2</v>
      </c>
      <c r="AA2">
        <v>0</v>
      </c>
      <c r="AB2">
        <v>0</v>
      </c>
      <c r="AC2">
        <v>0</v>
      </c>
      <c r="AD2">
        <v>14.66</v>
      </c>
      <c r="AN2">
        <v>0</v>
      </c>
      <c r="AO2">
        <v>1</v>
      </c>
      <c r="AP2">
        <v>0</v>
      </c>
      <c r="AQ2">
        <v>0</v>
      </c>
      <c r="AR2">
        <v>0</v>
      </c>
      <c r="AT2">
        <v>2</v>
      </c>
      <c r="AV2">
        <v>1</v>
      </c>
    </row>
    <row r="3" spans="1:48" ht="12.75">
      <c r="A3">
        <f>ROW(Source!A28)</f>
        <v>28</v>
      </c>
      <c r="B3">
        <v>7701816</v>
      </c>
      <c r="C3">
        <v>7701795</v>
      </c>
      <c r="D3">
        <v>5722545</v>
      </c>
      <c r="E3">
        <v>1</v>
      </c>
      <c r="F3">
        <v>1</v>
      </c>
      <c r="G3">
        <v>1</v>
      </c>
      <c r="H3">
        <v>1</v>
      </c>
      <c r="I3" t="s">
        <v>168</v>
      </c>
      <c r="K3" t="s">
        <v>169</v>
      </c>
      <c r="L3">
        <v>1476</v>
      </c>
      <c r="N3">
        <v>1013</v>
      </c>
      <c r="O3" t="s">
        <v>164</v>
      </c>
      <c r="P3" t="s">
        <v>165</v>
      </c>
      <c r="Q3">
        <v>1</v>
      </c>
      <c r="Y3">
        <v>2</v>
      </c>
      <c r="AA3">
        <v>0</v>
      </c>
      <c r="AB3">
        <v>0</v>
      </c>
      <c r="AC3">
        <v>0</v>
      </c>
      <c r="AD3">
        <v>14.26</v>
      </c>
      <c r="AN3">
        <v>0</v>
      </c>
      <c r="AO3">
        <v>1</v>
      </c>
      <c r="AP3">
        <v>0</v>
      </c>
      <c r="AQ3">
        <v>0</v>
      </c>
      <c r="AR3">
        <v>0</v>
      </c>
      <c r="AT3">
        <v>2</v>
      </c>
      <c r="AV3">
        <v>1</v>
      </c>
    </row>
    <row r="4" spans="1:48" ht="12.75">
      <c r="A4">
        <f>ROW(Source!A28)</f>
        <v>28</v>
      </c>
      <c r="B4">
        <v>7701817</v>
      </c>
      <c r="C4">
        <v>7701795</v>
      </c>
      <c r="D4">
        <v>5724104</v>
      </c>
      <c r="E4">
        <v>1</v>
      </c>
      <c r="F4">
        <v>1</v>
      </c>
      <c r="G4">
        <v>1</v>
      </c>
      <c r="H4">
        <v>1</v>
      </c>
      <c r="I4" t="s">
        <v>170</v>
      </c>
      <c r="K4" t="s">
        <v>171</v>
      </c>
      <c r="L4">
        <v>1476</v>
      </c>
      <c r="N4">
        <v>1013</v>
      </c>
      <c r="O4" t="s">
        <v>164</v>
      </c>
      <c r="P4" t="s">
        <v>165</v>
      </c>
      <c r="Q4">
        <v>1</v>
      </c>
      <c r="Y4">
        <v>1</v>
      </c>
      <c r="AA4">
        <v>0</v>
      </c>
      <c r="AB4">
        <v>0</v>
      </c>
      <c r="AC4">
        <v>0</v>
      </c>
      <c r="AD4">
        <v>18.1</v>
      </c>
      <c r="AN4">
        <v>0</v>
      </c>
      <c r="AO4">
        <v>1</v>
      </c>
      <c r="AP4">
        <v>0</v>
      </c>
      <c r="AQ4">
        <v>0</v>
      </c>
      <c r="AR4">
        <v>0</v>
      </c>
      <c r="AT4">
        <v>1</v>
      </c>
      <c r="AV4">
        <v>1</v>
      </c>
    </row>
    <row r="5" spans="1:48" ht="12.75">
      <c r="A5">
        <f>ROW(Source!A28)</f>
        <v>28</v>
      </c>
      <c r="B5">
        <v>7701818</v>
      </c>
      <c r="C5">
        <v>7701795</v>
      </c>
      <c r="D5">
        <v>5633034</v>
      </c>
      <c r="E5">
        <v>1</v>
      </c>
      <c r="F5">
        <v>1</v>
      </c>
      <c r="G5">
        <v>1</v>
      </c>
      <c r="H5">
        <v>1</v>
      </c>
      <c r="I5" t="s">
        <v>172</v>
      </c>
      <c r="K5" t="s">
        <v>173</v>
      </c>
      <c r="L5">
        <v>1476</v>
      </c>
      <c r="N5">
        <v>1013</v>
      </c>
      <c r="O5" t="s">
        <v>164</v>
      </c>
      <c r="P5" t="s">
        <v>165</v>
      </c>
      <c r="Q5">
        <v>1</v>
      </c>
      <c r="Y5">
        <v>3</v>
      </c>
      <c r="AA5">
        <v>0</v>
      </c>
      <c r="AB5">
        <v>0</v>
      </c>
      <c r="AC5">
        <v>0</v>
      </c>
      <c r="AD5">
        <v>12.9</v>
      </c>
      <c r="AN5">
        <v>0</v>
      </c>
      <c r="AO5">
        <v>1</v>
      </c>
      <c r="AP5">
        <v>0</v>
      </c>
      <c r="AQ5">
        <v>0</v>
      </c>
      <c r="AR5">
        <v>0</v>
      </c>
      <c r="AT5">
        <v>3</v>
      </c>
      <c r="AV5">
        <v>1</v>
      </c>
    </row>
    <row r="6" spans="1:48" ht="12.75">
      <c r="A6">
        <f>ROW(Source!A29)</f>
        <v>29</v>
      </c>
      <c r="B6">
        <v>7701831</v>
      </c>
      <c r="C6">
        <v>7701802</v>
      </c>
      <c r="D6">
        <v>5723077</v>
      </c>
      <c r="E6">
        <v>1</v>
      </c>
      <c r="F6">
        <v>1</v>
      </c>
      <c r="G6">
        <v>1</v>
      </c>
      <c r="H6">
        <v>1</v>
      </c>
      <c r="I6" t="s">
        <v>162</v>
      </c>
      <c r="K6" t="s">
        <v>163</v>
      </c>
      <c r="L6">
        <v>1476</v>
      </c>
      <c r="N6">
        <v>1013</v>
      </c>
      <c r="O6" t="s">
        <v>164</v>
      </c>
      <c r="P6" t="s">
        <v>165</v>
      </c>
      <c r="Q6">
        <v>1</v>
      </c>
      <c r="Y6">
        <v>0.42</v>
      </c>
      <c r="AA6">
        <v>0</v>
      </c>
      <c r="AB6">
        <v>0</v>
      </c>
      <c r="AC6">
        <v>0</v>
      </c>
      <c r="AD6">
        <v>13.82</v>
      </c>
      <c r="AN6">
        <v>0</v>
      </c>
      <c r="AO6">
        <v>1</v>
      </c>
      <c r="AP6">
        <v>0</v>
      </c>
      <c r="AQ6">
        <v>0</v>
      </c>
      <c r="AR6">
        <v>0</v>
      </c>
      <c r="AT6">
        <v>0.42</v>
      </c>
      <c r="AV6">
        <v>1</v>
      </c>
    </row>
    <row r="7" spans="1:48" ht="12.75">
      <c r="A7">
        <f>ROW(Source!A29)</f>
        <v>29</v>
      </c>
      <c r="B7">
        <v>7701832</v>
      </c>
      <c r="C7">
        <v>7701802</v>
      </c>
      <c r="D7">
        <v>5722495</v>
      </c>
      <c r="E7">
        <v>1</v>
      </c>
      <c r="F7">
        <v>1</v>
      </c>
      <c r="G7">
        <v>1</v>
      </c>
      <c r="H7">
        <v>1</v>
      </c>
      <c r="I7" t="s">
        <v>166</v>
      </c>
      <c r="K7" t="s">
        <v>167</v>
      </c>
      <c r="L7">
        <v>1476</v>
      </c>
      <c r="N7">
        <v>1013</v>
      </c>
      <c r="O7" t="s">
        <v>164</v>
      </c>
      <c r="P7" t="s">
        <v>165</v>
      </c>
      <c r="Q7">
        <v>1</v>
      </c>
      <c r="Y7">
        <v>0.35</v>
      </c>
      <c r="AA7">
        <v>0</v>
      </c>
      <c r="AB7">
        <v>0</v>
      </c>
      <c r="AC7">
        <v>0</v>
      </c>
      <c r="AD7">
        <v>14.66</v>
      </c>
      <c r="AN7">
        <v>0</v>
      </c>
      <c r="AO7">
        <v>1</v>
      </c>
      <c r="AP7">
        <v>0</v>
      </c>
      <c r="AQ7">
        <v>0</v>
      </c>
      <c r="AR7">
        <v>0</v>
      </c>
      <c r="AT7">
        <v>0.35</v>
      </c>
      <c r="AV7">
        <v>1</v>
      </c>
    </row>
    <row r="8" spans="1:48" ht="12.75">
      <c r="A8">
        <f>ROW(Source!A29)</f>
        <v>29</v>
      </c>
      <c r="B8">
        <v>7701833</v>
      </c>
      <c r="C8">
        <v>7701802</v>
      </c>
      <c r="D8">
        <v>5722496</v>
      </c>
      <c r="E8">
        <v>1</v>
      </c>
      <c r="F8">
        <v>1</v>
      </c>
      <c r="G8">
        <v>1</v>
      </c>
      <c r="H8">
        <v>1</v>
      </c>
      <c r="I8" t="s">
        <v>174</v>
      </c>
      <c r="K8" t="s">
        <v>175</v>
      </c>
      <c r="L8">
        <v>1476</v>
      </c>
      <c r="N8">
        <v>1013</v>
      </c>
      <c r="O8" t="s">
        <v>164</v>
      </c>
      <c r="P8" t="s">
        <v>165</v>
      </c>
      <c r="Q8">
        <v>1</v>
      </c>
      <c r="Y8">
        <v>0.35</v>
      </c>
      <c r="AA8">
        <v>0</v>
      </c>
      <c r="AB8">
        <v>0</v>
      </c>
      <c r="AC8">
        <v>0</v>
      </c>
      <c r="AD8">
        <v>13.37</v>
      </c>
      <c r="AN8">
        <v>0</v>
      </c>
      <c r="AO8">
        <v>1</v>
      </c>
      <c r="AP8">
        <v>0</v>
      </c>
      <c r="AQ8">
        <v>0</v>
      </c>
      <c r="AR8">
        <v>0</v>
      </c>
      <c r="AT8">
        <v>0.35</v>
      </c>
      <c r="AV8">
        <v>1</v>
      </c>
    </row>
    <row r="9" spans="1:48" ht="12.75">
      <c r="A9">
        <f>ROW(Source!A29)</f>
        <v>29</v>
      </c>
      <c r="B9">
        <v>7701834</v>
      </c>
      <c r="C9">
        <v>7701802</v>
      </c>
      <c r="D9">
        <v>5724104</v>
      </c>
      <c r="E9">
        <v>1</v>
      </c>
      <c r="F9">
        <v>1</v>
      </c>
      <c r="G9">
        <v>1</v>
      </c>
      <c r="H9">
        <v>1</v>
      </c>
      <c r="I9" t="s">
        <v>170</v>
      </c>
      <c r="K9" t="s">
        <v>171</v>
      </c>
      <c r="L9">
        <v>1476</v>
      </c>
      <c r="N9">
        <v>1013</v>
      </c>
      <c r="O9" t="s">
        <v>164</v>
      </c>
      <c r="P9" t="s">
        <v>165</v>
      </c>
      <c r="Q9">
        <v>1</v>
      </c>
      <c r="Y9">
        <v>0.14</v>
      </c>
      <c r="AA9">
        <v>0</v>
      </c>
      <c r="AB9">
        <v>0</v>
      </c>
      <c r="AC9">
        <v>0</v>
      </c>
      <c r="AD9">
        <v>18.1</v>
      </c>
      <c r="AN9">
        <v>0</v>
      </c>
      <c r="AO9">
        <v>1</v>
      </c>
      <c r="AP9">
        <v>0</v>
      </c>
      <c r="AQ9">
        <v>0</v>
      </c>
      <c r="AR9">
        <v>0</v>
      </c>
      <c r="AT9">
        <v>0.14</v>
      </c>
      <c r="AV9">
        <v>1</v>
      </c>
    </row>
    <row r="10" spans="1:48" ht="12.75">
      <c r="A10">
        <f>ROW(Source!A29)</f>
        <v>29</v>
      </c>
      <c r="B10">
        <v>7701835</v>
      </c>
      <c r="C10">
        <v>7701802</v>
      </c>
      <c r="D10">
        <v>5633034</v>
      </c>
      <c r="E10">
        <v>1</v>
      </c>
      <c r="F10">
        <v>1</v>
      </c>
      <c r="G10">
        <v>1</v>
      </c>
      <c r="H10">
        <v>1</v>
      </c>
      <c r="I10" t="s">
        <v>172</v>
      </c>
      <c r="K10" t="s">
        <v>173</v>
      </c>
      <c r="L10">
        <v>1476</v>
      </c>
      <c r="N10">
        <v>1013</v>
      </c>
      <c r="O10" t="s">
        <v>164</v>
      </c>
      <c r="P10" t="s">
        <v>165</v>
      </c>
      <c r="Q10">
        <v>1</v>
      </c>
      <c r="Y10">
        <v>0.14</v>
      </c>
      <c r="AA10">
        <v>0</v>
      </c>
      <c r="AB10">
        <v>0</v>
      </c>
      <c r="AC10">
        <v>0</v>
      </c>
      <c r="AD10">
        <v>12.9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0.14</v>
      </c>
      <c r="AV10">
        <v>1</v>
      </c>
    </row>
    <row r="11" spans="1:48" ht="12.75">
      <c r="A11">
        <f>ROW(Source!A49)</f>
        <v>49</v>
      </c>
      <c r="B11">
        <v>7701876</v>
      </c>
      <c r="C11">
        <v>7701864</v>
      </c>
      <c r="D11">
        <v>5722496</v>
      </c>
      <c r="E11">
        <v>1</v>
      </c>
      <c r="F11">
        <v>1</v>
      </c>
      <c r="G11">
        <v>1</v>
      </c>
      <c r="H11">
        <v>1</v>
      </c>
      <c r="I11" t="s">
        <v>174</v>
      </c>
      <c r="K11" t="s">
        <v>175</v>
      </c>
      <c r="L11">
        <v>1476</v>
      </c>
      <c r="N11">
        <v>1013</v>
      </c>
      <c r="O11" t="s">
        <v>164</v>
      </c>
      <c r="P11" t="s">
        <v>165</v>
      </c>
      <c r="Q11">
        <v>1</v>
      </c>
      <c r="Y11">
        <v>3.6</v>
      </c>
      <c r="AA11">
        <v>0</v>
      </c>
      <c r="AB11">
        <v>0</v>
      </c>
      <c r="AC11">
        <v>0</v>
      </c>
      <c r="AD11">
        <v>13.37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3.6</v>
      </c>
      <c r="AV11">
        <v>1</v>
      </c>
    </row>
    <row r="12" spans="1:48" ht="12.75">
      <c r="A12">
        <f>ROW(Source!A49)</f>
        <v>49</v>
      </c>
      <c r="B12">
        <v>7701877</v>
      </c>
      <c r="C12">
        <v>7701864</v>
      </c>
      <c r="D12">
        <v>5608703</v>
      </c>
      <c r="E12">
        <v>1</v>
      </c>
      <c r="F12">
        <v>1</v>
      </c>
      <c r="G12">
        <v>1</v>
      </c>
      <c r="H12">
        <v>1</v>
      </c>
      <c r="I12" t="s">
        <v>176</v>
      </c>
      <c r="K12" t="s">
        <v>177</v>
      </c>
      <c r="L12">
        <v>1476</v>
      </c>
      <c r="N12">
        <v>1013</v>
      </c>
      <c r="O12" t="s">
        <v>164</v>
      </c>
      <c r="P12" t="s">
        <v>165</v>
      </c>
      <c r="Q12">
        <v>1</v>
      </c>
      <c r="Y12">
        <v>2.4</v>
      </c>
      <c r="AA12">
        <v>0</v>
      </c>
      <c r="AB12">
        <v>0</v>
      </c>
      <c r="AC12">
        <v>0</v>
      </c>
      <c r="AD12">
        <v>9.61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2.4</v>
      </c>
      <c r="AV12">
        <v>1</v>
      </c>
    </row>
    <row r="13" spans="1:48" ht="12.75">
      <c r="A13">
        <f>ROW(Source!A50)</f>
        <v>50</v>
      </c>
      <c r="B13">
        <v>7701878</v>
      </c>
      <c r="C13">
        <v>7701868</v>
      </c>
      <c r="D13">
        <v>5722494</v>
      </c>
      <c r="E13">
        <v>1</v>
      </c>
      <c r="F13">
        <v>1</v>
      </c>
      <c r="G13">
        <v>1</v>
      </c>
      <c r="H13">
        <v>1</v>
      </c>
      <c r="I13" t="s">
        <v>178</v>
      </c>
      <c r="K13" t="s">
        <v>179</v>
      </c>
      <c r="L13">
        <v>1476</v>
      </c>
      <c r="N13">
        <v>1013</v>
      </c>
      <c r="O13" t="s">
        <v>164</v>
      </c>
      <c r="P13" t="s">
        <v>165</v>
      </c>
      <c r="Q13">
        <v>1</v>
      </c>
      <c r="Y13">
        <v>1.2</v>
      </c>
      <c r="AA13">
        <v>0</v>
      </c>
      <c r="AB13">
        <v>0</v>
      </c>
      <c r="AC13">
        <v>0</v>
      </c>
      <c r="AD13">
        <v>9.62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1.2</v>
      </c>
      <c r="AV13">
        <v>1</v>
      </c>
    </row>
    <row r="14" spans="1:48" ht="12.75">
      <c r="A14">
        <f>ROW(Source!A50)</f>
        <v>50</v>
      </c>
      <c r="B14">
        <v>7701879</v>
      </c>
      <c r="C14">
        <v>7701868</v>
      </c>
      <c r="D14">
        <v>5722545</v>
      </c>
      <c r="E14">
        <v>1</v>
      </c>
      <c r="F14">
        <v>1</v>
      </c>
      <c r="G14">
        <v>1</v>
      </c>
      <c r="H14">
        <v>1</v>
      </c>
      <c r="I14" t="s">
        <v>168</v>
      </c>
      <c r="K14" t="s">
        <v>169</v>
      </c>
      <c r="L14">
        <v>1476</v>
      </c>
      <c r="N14">
        <v>1013</v>
      </c>
      <c r="O14" t="s">
        <v>164</v>
      </c>
      <c r="P14" t="s">
        <v>165</v>
      </c>
      <c r="Q14">
        <v>1</v>
      </c>
      <c r="Y14">
        <v>1.8</v>
      </c>
      <c r="AA14">
        <v>0</v>
      </c>
      <c r="AB14">
        <v>0</v>
      </c>
      <c r="AC14">
        <v>0</v>
      </c>
      <c r="AD14">
        <v>14.26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1.8</v>
      </c>
      <c r="AV14">
        <v>1</v>
      </c>
    </row>
    <row r="15" spans="1:48" ht="12.75">
      <c r="A15">
        <f>ROW(Source!A51)</f>
        <v>51</v>
      </c>
      <c r="B15">
        <v>7701880</v>
      </c>
      <c r="C15">
        <v>7701872</v>
      </c>
      <c r="D15">
        <v>5722494</v>
      </c>
      <c r="E15">
        <v>1</v>
      </c>
      <c r="F15">
        <v>1</v>
      </c>
      <c r="G15">
        <v>1</v>
      </c>
      <c r="H15">
        <v>1</v>
      </c>
      <c r="I15" t="s">
        <v>178</v>
      </c>
      <c r="K15" t="s">
        <v>179</v>
      </c>
      <c r="L15">
        <v>1476</v>
      </c>
      <c r="N15">
        <v>1013</v>
      </c>
      <c r="O15" t="s">
        <v>164</v>
      </c>
      <c r="P15" t="s">
        <v>165</v>
      </c>
      <c r="Q15">
        <v>1</v>
      </c>
      <c r="Y15">
        <v>1.6</v>
      </c>
      <c r="AA15">
        <v>0</v>
      </c>
      <c r="AB15">
        <v>0</v>
      </c>
      <c r="AC15">
        <v>0</v>
      </c>
      <c r="AD15">
        <v>9.62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1.6</v>
      </c>
      <c r="AV15">
        <v>1</v>
      </c>
    </row>
    <row r="16" spans="1:48" ht="12.75">
      <c r="A16">
        <f>ROW(Source!A51)</f>
        <v>51</v>
      </c>
      <c r="B16">
        <v>7701881</v>
      </c>
      <c r="C16">
        <v>7701872</v>
      </c>
      <c r="D16">
        <v>5722545</v>
      </c>
      <c r="E16">
        <v>1</v>
      </c>
      <c r="F16">
        <v>1</v>
      </c>
      <c r="G16">
        <v>1</v>
      </c>
      <c r="H16">
        <v>1</v>
      </c>
      <c r="I16" t="s">
        <v>168</v>
      </c>
      <c r="K16" t="s">
        <v>169</v>
      </c>
      <c r="L16">
        <v>1476</v>
      </c>
      <c r="N16">
        <v>1013</v>
      </c>
      <c r="O16" t="s">
        <v>164</v>
      </c>
      <c r="P16" t="s">
        <v>165</v>
      </c>
      <c r="Q16">
        <v>1</v>
      </c>
      <c r="Y16">
        <v>4.8</v>
      </c>
      <c r="AA16">
        <v>0</v>
      </c>
      <c r="AB16">
        <v>0</v>
      </c>
      <c r="AC16">
        <v>0</v>
      </c>
      <c r="AD16">
        <v>14.26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4.8</v>
      </c>
      <c r="AV16">
        <v>1</v>
      </c>
    </row>
    <row r="17" spans="1:48" ht="12.75">
      <c r="A17">
        <f>ROW(Source!A51)</f>
        <v>51</v>
      </c>
      <c r="B17">
        <v>7701882</v>
      </c>
      <c r="C17">
        <v>7701872</v>
      </c>
      <c r="D17">
        <v>5608703</v>
      </c>
      <c r="E17">
        <v>1</v>
      </c>
      <c r="F17">
        <v>1</v>
      </c>
      <c r="G17">
        <v>1</v>
      </c>
      <c r="H17">
        <v>1</v>
      </c>
      <c r="I17" t="s">
        <v>176</v>
      </c>
      <c r="K17" t="s">
        <v>177</v>
      </c>
      <c r="L17">
        <v>1476</v>
      </c>
      <c r="N17">
        <v>1013</v>
      </c>
      <c r="O17" t="s">
        <v>164</v>
      </c>
      <c r="P17" t="s">
        <v>165</v>
      </c>
      <c r="Q17">
        <v>1</v>
      </c>
      <c r="Y17">
        <v>1.6</v>
      </c>
      <c r="AA17">
        <v>0</v>
      </c>
      <c r="AB17">
        <v>0</v>
      </c>
      <c r="AC17">
        <v>0</v>
      </c>
      <c r="AD17">
        <v>9.61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1.6</v>
      </c>
      <c r="AV17">
        <v>1</v>
      </c>
    </row>
    <row r="18" spans="1:48" ht="12.75">
      <c r="A18">
        <f>ROW(Source!A52)</f>
        <v>52</v>
      </c>
      <c r="B18">
        <v>7701884</v>
      </c>
      <c r="C18">
        <v>7701883</v>
      </c>
      <c r="D18">
        <v>5722496</v>
      </c>
      <c r="E18">
        <v>1</v>
      </c>
      <c r="F18">
        <v>1</v>
      </c>
      <c r="G18">
        <v>1</v>
      </c>
      <c r="H18">
        <v>1</v>
      </c>
      <c r="I18" t="s">
        <v>174</v>
      </c>
      <c r="K18" t="s">
        <v>175</v>
      </c>
      <c r="L18">
        <v>1476</v>
      </c>
      <c r="N18">
        <v>1013</v>
      </c>
      <c r="O18" t="s">
        <v>164</v>
      </c>
      <c r="P18" t="s">
        <v>165</v>
      </c>
      <c r="Q18">
        <v>1</v>
      </c>
      <c r="Y18">
        <v>0.75</v>
      </c>
      <c r="AA18">
        <v>0</v>
      </c>
      <c r="AB18">
        <v>0</v>
      </c>
      <c r="AC18">
        <v>0</v>
      </c>
      <c r="AD18">
        <v>13.37</v>
      </c>
      <c r="AN18">
        <v>0</v>
      </c>
      <c r="AO18">
        <v>1</v>
      </c>
      <c r="AP18">
        <v>0</v>
      </c>
      <c r="AQ18">
        <v>0</v>
      </c>
      <c r="AR18">
        <v>0</v>
      </c>
      <c r="AT18">
        <v>0.75</v>
      </c>
      <c r="AV18">
        <v>1</v>
      </c>
    </row>
    <row r="19" spans="1:48" ht="12.75">
      <c r="A19">
        <f>ROW(Source!A52)</f>
        <v>52</v>
      </c>
      <c r="B19">
        <v>7701885</v>
      </c>
      <c r="C19">
        <v>7701883</v>
      </c>
      <c r="D19">
        <v>5633034</v>
      </c>
      <c r="E19">
        <v>1</v>
      </c>
      <c r="F19">
        <v>1</v>
      </c>
      <c r="G19">
        <v>1</v>
      </c>
      <c r="H19">
        <v>1</v>
      </c>
      <c r="I19" t="s">
        <v>172</v>
      </c>
      <c r="K19" t="s">
        <v>173</v>
      </c>
      <c r="L19">
        <v>1476</v>
      </c>
      <c r="N19">
        <v>1013</v>
      </c>
      <c r="O19" t="s">
        <v>164</v>
      </c>
      <c r="P19" t="s">
        <v>165</v>
      </c>
      <c r="Q19">
        <v>1</v>
      </c>
      <c r="Y19">
        <v>0.75</v>
      </c>
      <c r="AA19">
        <v>0</v>
      </c>
      <c r="AB19">
        <v>0</v>
      </c>
      <c r="AC19">
        <v>0</v>
      </c>
      <c r="AD19">
        <v>12.9</v>
      </c>
      <c r="AN19">
        <v>0</v>
      </c>
      <c r="AO19">
        <v>1</v>
      </c>
      <c r="AP19">
        <v>0</v>
      </c>
      <c r="AQ19">
        <v>0</v>
      </c>
      <c r="AR19">
        <v>0</v>
      </c>
      <c r="AT19">
        <v>0.75</v>
      </c>
      <c r="AV19">
        <v>1</v>
      </c>
    </row>
    <row r="20" spans="1:48" ht="12.75">
      <c r="A20">
        <f>ROW(Source!A53)</f>
        <v>53</v>
      </c>
      <c r="B20">
        <v>7701887</v>
      </c>
      <c r="C20">
        <v>7701886</v>
      </c>
      <c r="D20">
        <v>5722496</v>
      </c>
      <c r="E20">
        <v>1</v>
      </c>
      <c r="F20">
        <v>1</v>
      </c>
      <c r="G20">
        <v>1</v>
      </c>
      <c r="H20">
        <v>1</v>
      </c>
      <c r="I20" t="s">
        <v>174</v>
      </c>
      <c r="K20" t="s">
        <v>175</v>
      </c>
      <c r="L20">
        <v>1476</v>
      </c>
      <c r="N20">
        <v>1013</v>
      </c>
      <c r="O20" t="s">
        <v>164</v>
      </c>
      <c r="P20" t="s">
        <v>165</v>
      </c>
      <c r="Q20">
        <v>1</v>
      </c>
      <c r="Y20">
        <v>8</v>
      </c>
      <c r="AA20">
        <v>0</v>
      </c>
      <c r="AB20">
        <v>0</v>
      </c>
      <c r="AC20">
        <v>0</v>
      </c>
      <c r="AD20">
        <v>13.37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8</v>
      </c>
      <c r="AV20">
        <v>1</v>
      </c>
    </row>
    <row r="21" spans="1:48" ht="12.75">
      <c r="A21">
        <f>ROW(Source!A53)</f>
        <v>53</v>
      </c>
      <c r="B21">
        <v>7701888</v>
      </c>
      <c r="C21">
        <v>7701886</v>
      </c>
      <c r="D21">
        <v>5633034</v>
      </c>
      <c r="E21">
        <v>1</v>
      </c>
      <c r="F21">
        <v>1</v>
      </c>
      <c r="G21">
        <v>1</v>
      </c>
      <c r="H21">
        <v>1</v>
      </c>
      <c r="I21" t="s">
        <v>172</v>
      </c>
      <c r="K21" t="s">
        <v>173</v>
      </c>
      <c r="L21">
        <v>1476</v>
      </c>
      <c r="N21">
        <v>1013</v>
      </c>
      <c r="O21" t="s">
        <v>164</v>
      </c>
      <c r="P21" t="s">
        <v>165</v>
      </c>
      <c r="Q21">
        <v>1</v>
      </c>
      <c r="Y21">
        <v>8</v>
      </c>
      <c r="AA21">
        <v>0</v>
      </c>
      <c r="AB21">
        <v>0</v>
      </c>
      <c r="AC21">
        <v>0</v>
      </c>
      <c r="AD21">
        <v>12.9</v>
      </c>
      <c r="AN21">
        <v>0</v>
      </c>
      <c r="AO21">
        <v>1</v>
      </c>
      <c r="AP21">
        <v>0</v>
      </c>
      <c r="AQ21">
        <v>0</v>
      </c>
      <c r="AR21">
        <v>0</v>
      </c>
      <c r="AT21">
        <v>8</v>
      </c>
      <c r="AV21">
        <v>1</v>
      </c>
    </row>
    <row r="22" spans="1:48" ht="12.75">
      <c r="A22">
        <f>ROW(Source!A54)</f>
        <v>54</v>
      </c>
      <c r="B22">
        <v>7701890</v>
      </c>
      <c r="C22">
        <v>7701889</v>
      </c>
      <c r="D22">
        <v>5722496</v>
      </c>
      <c r="E22">
        <v>1</v>
      </c>
      <c r="F22">
        <v>1</v>
      </c>
      <c r="G22">
        <v>1</v>
      </c>
      <c r="H22">
        <v>1</v>
      </c>
      <c r="I22" t="s">
        <v>174</v>
      </c>
      <c r="K22" t="s">
        <v>175</v>
      </c>
      <c r="L22">
        <v>1476</v>
      </c>
      <c r="N22">
        <v>1013</v>
      </c>
      <c r="O22" t="s">
        <v>164</v>
      </c>
      <c r="P22" t="s">
        <v>165</v>
      </c>
      <c r="Q22">
        <v>1</v>
      </c>
      <c r="Y22">
        <v>2</v>
      </c>
      <c r="AA22">
        <v>0</v>
      </c>
      <c r="AB22">
        <v>0</v>
      </c>
      <c r="AC22">
        <v>0</v>
      </c>
      <c r="AD22">
        <v>13.37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2</v>
      </c>
      <c r="AV22">
        <v>1</v>
      </c>
    </row>
    <row r="23" spans="1:48" ht="12.75">
      <c r="A23">
        <f>ROW(Source!A54)</f>
        <v>54</v>
      </c>
      <c r="B23">
        <v>7701891</v>
      </c>
      <c r="C23">
        <v>7701889</v>
      </c>
      <c r="D23">
        <v>5633034</v>
      </c>
      <c r="E23">
        <v>1</v>
      </c>
      <c r="F23">
        <v>1</v>
      </c>
      <c r="G23">
        <v>1</v>
      </c>
      <c r="H23">
        <v>1</v>
      </c>
      <c r="I23" t="s">
        <v>172</v>
      </c>
      <c r="K23" t="s">
        <v>173</v>
      </c>
      <c r="L23">
        <v>1476</v>
      </c>
      <c r="N23">
        <v>1013</v>
      </c>
      <c r="O23" t="s">
        <v>164</v>
      </c>
      <c r="P23" t="s">
        <v>165</v>
      </c>
      <c r="Q23">
        <v>1</v>
      </c>
      <c r="Y23">
        <v>2</v>
      </c>
      <c r="AA23">
        <v>0</v>
      </c>
      <c r="AB23">
        <v>0</v>
      </c>
      <c r="AC23">
        <v>0</v>
      </c>
      <c r="AD23">
        <v>12.9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2</v>
      </c>
      <c r="AV23">
        <v>1</v>
      </c>
    </row>
    <row r="24" spans="1:48" ht="12.75">
      <c r="A24">
        <f>ROW(Source!A74)</f>
        <v>74</v>
      </c>
      <c r="B24">
        <v>7701922</v>
      </c>
      <c r="C24">
        <v>7701920</v>
      </c>
      <c r="D24">
        <v>5722545</v>
      </c>
      <c r="E24">
        <v>1</v>
      </c>
      <c r="F24">
        <v>1</v>
      </c>
      <c r="G24">
        <v>1</v>
      </c>
      <c r="H24">
        <v>1</v>
      </c>
      <c r="I24" t="s">
        <v>168</v>
      </c>
      <c r="K24" t="s">
        <v>169</v>
      </c>
      <c r="L24">
        <v>1476</v>
      </c>
      <c r="N24">
        <v>1013</v>
      </c>
      <c r="O24" t="s">
        <v>164</v>
      </c>
      <c r="P24" t="s">
        <v>165</v>
      </c>
      <c r="Q24">
        <v>1</v>
      </c>
      <c r="Y24">
        <v>168.7</v>
      </c>
      <c r="AA24">
        <v>0</v>
      </c>
      <c r="AB24">
        <v>0</v>
      </c>
      <c r="AC24">
        <v>0</v>
      </c>
      <c r="AD24">
        <v>14.26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168.7</v>
      </c>
      <c r="AV24">
        <v>1</v>
      </c>
    </row>
    <row r="25" spans="1:48" ht="12.75">
      <c r="A25">
        <f>ROW(Source!A74)</f>
        <v>74</v>
      </c>
      <c r="B25">
        <v>7701923</v>
      </c>
      <c r="C25">
        <v>7701920</v>
      </c>
      <c r="D25">
        <v>5722496</v>
      </c>
      <c r="E25">
        <v>1</v>
      </c>
      <c r="F25">
        <v>1</v>
      </c>
      <c r="G25">
        <v>1</v>
      </c>
      <c r="H25">
        <v>1</v>
      </c>
      <c r="I25" t="s">
        <v>174</v>
      </c>
      <c r="K25" t="s">
        <v>175</v>
      </c>
      <c r="L25">
        <v>1476</v>
      </c>
      <c r="N25">
        <v>1013</v>
      </c>
      <c r="O25" t="s">
        <v>164</v>
      </c>
      <c r="P25" t="s">
        <v>165</v>
      </c>
      <c r="Q25">
        <v>1</v>
      </c>
      <c r="Y25">
        <v>72.3</v>
      </c>
      <c r="AA25">
        <v>0</v>
      </c>
      <c r="AB25">
        <v>0</v>
      </c>
      <c r="AC25">
        <v>0</v>
      </c>
      <c r="AD25">
        <v>13.37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72.3</v>
      </c>
      <c r="AV25">
        <v>1</v>
      </c>
    </row>
    <row r="26" spans="1:48" ht="12.75">
      <c r="A26">
        <f>ROW(Source!A75)</f>
        <v>75</v>
      </c>
      <c r="B26">
        <v>7701925</v>
      </c>
      <c r="C26">
        <v>7701924</v>
      </c>
      <c r="D26">
        <v>5722495</v>
      </c>
      <c r="E26">
        <v>1</v>
      </c>
      <c r="F26">
        <v>1</v>
      </c>
      <c r="G26">
        <v>1</v>
      </c>
      <c r="H26">
        <v>1</v>
      </c>
      <c r="I26" t="s">
        <v>166</v>
      </c>
      <c r="K26" t="s">
        <v>167</v>
      </c>
      <c r="L26">
        <v>1476</v>
      </c>
      <c r="N26">
        <v>1013</v>
      </c>
      <c r="O26" t="s">
        <v>164</v>
      </c>
      <c r="P26" t="s">
        <v>165</v>
      </c>
      <c r="Q26">
        <v>1</v>
      </c>
      <c r="Y26">
        <v>135</v>
      </c>
      <c r="AA26">
        <v>0</v>
      </c>
      <c r="AB26">
        <v>0</v>
      </c>
      <c r="AC26">
        <v>0</v>
      </c>
      <c r="AD26">
        <v>14.66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135</v>
      </c>
      <c r="AV26">
        <v>1</v>
      </c>
    </row>
    <row r="27" spans="1:48" ht="12.75">
      <c r="A27">
        <f>ROW(Source!A75)</f>
        <v>75</v>
      </c>
      <c r="B27">
        <v>7701926</v>
      </c>
      <c r="C27">
        <v>7701924</v>
      </c>
      <c r="D27">
        <v>5722545</v>
      </c>
      <c r="E27">
        <v>1</v>
      </c>
      <c r="F27">
        <v>1</v>
      </c>
      <c r="G27">
        <v>1</v>
      </c>
      <c r="H27">
        <v>1</v>
      </c>
      <c r="I27" t="s">
        <v>168</v>
      </c>
      <c r="K27" t="s">
        <v>169</v>
      </c>
      <c r="L27">
        <v>1476</v>
      </c>
      <c r="N27">
        <v>1013</v>
      </c>
      <c r="O27" t="s">
        <v>164</v>
      </c>
      <c r="P27" t="s">
        <v>165</v>
      </c>
      <c r="Q27">
        <v>1</v>
      </c>
      <c r="Y27">
        <v>67.5</v>
      </c>
      <c r="AA27">
        <v>0</v>
      </c>
      <c r="AB27">
        <v>0</v>
      </c>
      <c r="AC27">
        <v>0</v>
      </c>
      <c r="AD27">
        <v>14.26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67.5</v>
      </c>
      <c r="AV27">
        <v>1</v>
      </c>
    </row>
    <row r="28" spans="1:48" ht="12.75">
      <c r="A28">
        <f>ROW(Source!A75)</f>
        <v>75</v>
      </c>
      <c r="B28">
        <v>7701927</v>
      </c>
      <c r="C28">
        <v>7701924</v>
      </c>
      <c r="D28">
        <v>5722496</v>
      </c>
      <c r="E28">
        <v>1</v>
      </c>
      <c r="F28">
        <v>1</v>
      </c>
      <c r="G28">
        <v>1</v>
      </c>
      <c r="H28">
        <v>1</v>
      </c>
      <c r="I28" t="s">
        <v>174</v>
      </c>
      <c r="K28" t="s">
        <v>175</v>
      </c>
      <c r="L28">
        <v>1476</v>
      </c>
      <c r="N28">
        <v>1013</v>
      </c>
      <c r="O28" t="s">
        <v>164</v>
      </c>
      <c r="P28" t="s">
        <v>165</v>
      </c>
      <c r="Q28">
        <v>1</v>
      </c>
      <c r="Y28">
        <v>67.5</v>
      </c>
      <c r="AA28">
        <v>0</v>
      </c>
      <c r="AB28">
        <v>0</v>
      </c>
      <c r="AC28">
        <v>0</v>
      </c>
      <c r="AD28">
        <v>13.37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67.5</v>
      </c>
      <c r="AV28">
        <v>1</v>
      </c>
    </row>
    <row r="29" spans="1:48" ht="12.75">
      <c r="A29">
        <f>ROW(Source!A76)</f>
        <v>76</v>
      </c>
      <c r="B29">
        <v>7701930</v>
      </c>
      <c r="C29">
        <v>7701928</v>
      </c>
      <c r="D29">
        <v>5722495</v>
      </c>
      <c r="E29">
        <v>1</v>
      </c>
      <c r="F29">
        <v>1</v>
      </c>
      <c r="G29">
        <v>1</v>
      </c>
      <c r="H29">
        <v>1</v>
      </c>
      <c r="I29" t="s">
        <v>166</v>
      </c>
      <c r="K29" t="s">
        <v>167</v>
      </c>
      <c r="L29">
        <v>1476</v>
      </c>
      <c r="N29">
        <v>1013</v>
      </c>
      <c r="O29" t="s">
        <v>164</v>
      </c>
      <c r="P29" t="s">
        <v>165</v>
      </c>
      <c r="Q29">
        <v>1</v>
      </c>
      <c r="Y29">
        <v>147.5</v>
      </c>
      <c r="AA29">
        <v>0</v>
      </c>
      <c r="AB29">
        <v>0</v>
      </c>
      <c r="AC29">
        <v>0</v>
      </c>
      <c r="AD29">
        <v>14.66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147.5</v>
      </c>
      <c r="AV29">
        <v>1</v>
      </c>
    </row>
    <row r="30" spans="1:48" ht="12.75">
      <c r="A30">
        <f>ROW(Source!A76)</f>
        <v>76</v>
      </c>
      <c r="B30">
        <v>7701931</v>
      </c>
      <c r="C30">
        <v>7701928</v>
      </c>
      <c r="D30">
        <v>5722545</v>
      </c>
      <c r="E30">
        <v>1</v>
      </c>
      <c r="F30">
        <v>1</v>
      </c>
      <c r="G30">
        <v>1</v>
      </c>
      <c r="H30">
        <v>1</v>
      </c>
      <c r="I30" t="s">
        <v>168</v>
      </c>
      <c r="K30" t="s">
        <v>169</v>
      </c>
      <c r="L30">
        <v>1476</v>
      </c>
      <c r="N30">
        <v>1013</v>
      </c>
      <c r="O30" t="s">
        <v>164</v>
      </c>
      <c r="P30" t="s">
        <v>165</v>
      </c>
      <c r="Q30">
        <v>1</v>
      </c>
      <c r="Y30">
        <v>73.75</v>
      </c>
      <c r="AA30">
        <v>0</v>
      </c>
      <c r="AB30">
        <v>0</v>
      </c>
      <c r="AC30">
        <v>0</v>
      </c>
      <c r="AD30">
        <v>14.26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73.75</v>
      </c>
      <c r="AV30">
        <v>1</v>
      </c>
    </row>
    <row r="31" spans="1:48" ht="12.75">
      <c r="A31">
        <f>ROW(Source!A76)</f>
        <v>76</v>
      </c>
      <c r="B31">
        <v>7701932</v>
      </c>
      <c r="C31">
        <v>7701928</v>
      </c>
      <c r="D31">
        <v>5722496</v>
      </c>
      <c r="E31">
        <v>1</v>
      </c>
      <c r="F31">
        <v>1</v>
      </c>
      <c r="G31">
        <v>1</v>
      </c>
      <c r="H31">
        <v>1</v>
      </c>
      <c r="I31" t="s">
        <v>174</v>
      </c>
      <c r="K31" t="s">
        <v>175</v>
      </c>
      <c r="L31">
        <v>1476</v>
      </c>
      <c r="N31">
        <v>1013</v>
      </c>
      <c r="O31" t="s">
        <v>164</v>
      </c>
      <c r="P31" t="s">
        <v>165</v>
      </c>
      <c r="Q31">
        <v>1</v>
      </c>
      <c r="Y31">
        <v>73.75</v>
      </c>
      <c r="AA31">
        <v>0</v>
      </c>
      <c r="AB31">
        <v>0</v>
      </c>
      <c r="AC31">
        <v>0</v>
      </c>
      <c r="AD31">
        <v>13.37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73.75</v>
      </c>
      <c r="AV31">
        <v>1</v>
      </c>
    </row>
    <row r="32" spans="1:48" ht="12.75">
      <c r="A32">
        <f>ROW(Source!A77)</f>
        <v>77</v>
      </c>
      <c r="B32">
        <v>7701935</v>
      </c>
      <c r="C32">
        <v>7701933</v>
      </c>
      <c r="D32">
        <v>5722495</v>
      </c>
      <c r="E32">
        <v>1</v>
      </c>
      <c r="F32">
        <v>1</v>
      </c>
      <c r="G32">
        <v>1</v>
      </c>
      <c r="H32">
        <v>1</v>
      </c>
      <c r="I32" t="s">
        <v>166</v>
      </c>
      <c r="K32" t="s">
        <v>167</v>
      </c>
      <c r="L32">
        <v>1476</v>
      </c>
      <c r="N32">
        <v>1013</v>
      </c>
      <c r="O32" t="s">
        <v>164</v>
      </c>
      <c r="P32" t="s">
        <v>165</v>
      </c>
      <c r="Q32">
        <v>1</v>
      </c>
      <c r="Y32">
        <v>66.5</v>
      </c>
      <c r="AA32">
        <v>0</v>
      </c>
      <c r="AB32">
        <v>0</v>
      </c>
      <c r="AC32">
        <v>0</v>
      </c>
      <c r="AD32">
        <v>14.66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66.5</v>
      </c>
      <c r="AV32">
        <v>1</v>
      </c>
    </row>
    <row r="33" spans="1:48" ht="12.75">
      <c r="A33">
        <f>ROW(Source!A77)</f>
        <v>77</v>
      </c>
      <c r="B33">
        <v>7701936</v>
      </c>
      <c r="C33">
        <v>7701933</v>
      </c>
      <c r="D33">
        <v>5722545</v>
      </c>
      <c r="E33">
        <v>1</v>
      </c>
      <c r="F33">
        <v>1</v>
      </c>
      <c r="G33">
        <v>1</v>
      </c>
      <c r="H33">
        <v>1</v>
      </c>
      <c r="I33" t="s">
        <v>168</v>
      </c>
      <c r="K33" t="s">
        <v>169</v>
      </c>
      <c r="L33">
        <v>1476</v>
      </c>
      <c r="N33">
        <v>1013</v>
      </c>
      <c r="O33" t="s">
        <v>164</v>
      </c>
      <c r="P33" t="s">
        <v>165</v>
      </c>
      <c r="Q33">
        <v>1</v>
      </c>
      <c r="Y33">
        <v>33.25</v>
      </c>
      <c r="AA33">
        <v>0</v>
      </c>
      <c r="AB33">
        <v>0</v>
      </c>
      <c r="AC33">
        <v>0</v>
      </c>
      <c r="AD33">
        <v>14.26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33.25</v>
      </c>
      <c r="AV33">
        <v>1</v>
      </c>
    </row>
    <row r="34" spans="1:48" ht="12.75">
      <c r="A34">
        <f>ROW(Source!A77)</f>
        <v>77</v>
      </c>
      <c r="B34">
        <v>7701937</v>
      </c>
      <c r="C34">
        <v>7701933</v>
      </c>
      <c r="D34">
        <v>5722496</v>
      </c>
      <c r="E34">
        <v>1</v>
      </c>
      <c r="F34">
        <v>1</v>
      </c>
      <c r="G34">
        <v>1</v>
      </c>
      <c r="H34">
        <v>1</v>
      </c>
      <c r="I34" t="s">
        <v>174</v>
      </c>
      <c r="K34" t="s">
        <v>175</v>
      </c>
      <c r="L34">
        <v>1476</v>
      </c>
      <c r="N34">
        <v>1013</v>
      </c>
      <c r="O34" t="s">
        <v>164</v>
      </c>
      <c r="P34" t="s">
        <v>165</v>
      </c>
      <c r="Q34">
        <v>1</v>
      </c>
      <c r="Y34">
        <v>33.25</v>
      </c>
      <c r="AA34">
        <v>0</v>
      </c>
      <c r="AB34">
        <v>0</v>
      </c>
      <c r="AC34">
        <v>0</v>
      </c>
      <c r="AD34">
        <v>13.37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33.25</v>
      </c>
      <c r="AV34">
        <v>1</v>
      </c>
    </row>
    <row r="35" spans="1:48" ht="12.75">
      <c r="A35">
        <f>ROW(Source!A78)</f>
        <v>78</v>
      </c>
      <c r="B35">
        <v>7701940</v>
      </c>
      <c r="C35">
        <v>7701938</v>
      </c>
      <c r="D35">
        <v>5722495</v>
      </c>
      <c r="E35">
        <v>1</v>
      </c>
      <c r="F35">
        <v>1</v>
      </c>
      <c r="G35">
        <v>1</v>
      </c>
      <c r="H35">
        <v>1</v>
      </c>
      <c r="I35" t="s">
        <v>166</v>
      </c>
      <c r="K35" t="s">
        <v>167</v>
      </c>
      <c r="L35">
        <v>1476</v>
      </c>
      <c r="N35">
        <v>1013</v>
      </c>
      <c r="O35" t="s">
        <v>164</v>
      </c>
      <c r="P35" t="s">
        <v>165</v>
      </c>
      <c r="Q35">
        <v>1</v>
      </c>
      <c r="Y35">
        <v>6.04</v>
      </c>
      <c r="AA35">
        <v>0</v>
      </c>
      <c r="AB35">
        <v>0</v>
      </c>
      <c r="AC35">
        <v>0</v>
      </c>
      <c r="AD35">
        <v>14.66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6.04</v>
      </c>
      <c r="AV35">
        <v>1</v>
      </c>
    </row>
    <row r="36" spans="1:48" ht="12.75">
      <c r="A36">
        <f>ROW(Source!A78)</f>
        <v>78</v>
      </c>
      <c r="B36">
        <v>7701941</v>
      </c>
      <c r="C36">
        <v>7701938</v>
      </c>
      <c r="D36">
        <v>5722545</v>
      </c>
      <c r="E36">
        <v>1</v>
      </c>
      <c r="F36">
        <v>1</v>
      </c>
      <c r="G36">
        <v>1</v>
      </c>
      <c r="H36">
        <v>1</v>
      </c>
      <c r="I36" t="s">
        <v>168</v>
      </c>
      <c r="K36" t="s">
        <v>169</v>
      </c>
      <c r="L36">
        <v>1476</v>
      </c>
      <c r="N36">
        <v>1013</v>
      </c>
      <c r="O36" t="s">
        <v>164</v>
      </c>
      <c r="P36" t="s">
        <v>165</v>
      </c>
      <c r="Q36">
        <v>1</v>
      </c>
      <c r="Y36">
        <v>3.03</v>
      </c>
      <c r="AA36">
        <v>0</v>
      </c>
      <c r="AB36">
        <v>0</v>
      </c>
      <c r="AC36">
        <v>0</v>
      </c>
      <c r="AD36">
        <v>14.26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3.03</v>
      </c>
      <c r="AV36">
        <v>1</v>
      </c>
    </row>
    <row r="37" spans="1:48" ht="12.75">
      <c r="A37">
        <f>ROW(Source!A78)</f>
        <v>78</v>
      </c>
      <c r="B37">
        <v>7701942</v>
      </c>
      <c r="C37">
        <v>7701938</v>
      </c>
      <c r="D37">
        <v>5722496</v>
      </c>
      <c r="E37">
        <v>1</v>
      </c>
      <c r="F37">
        <v>1</v>
      </c>
      <c r="G37">
        <v>1</v>
      </c>
      <c r="H37">
        <v>1</v>
      </c>
      <c r="I37" t="s">
        <v>174</v>
      </c>
      <c r="K37" t="s">
        <v>175</v>
      </c>
      <c r="L37">
        <v>1476</v>
      </c>
      <c r="N37">
        <v>1013</v>
      </c>
      <c r="O37" t="s">
        <v>164</v>
      </c>
      <c r="P37" t="s">
        <v>165</v>
      </c>
      <c r="Q37">
        <v>1</v>
      </c>
      <c r="Y37">
        <v>3.03</v>
      </c>
      <c r="AA37">
        <v>0</v>
      </c>
      <c r="AB37">
        <v>0</v>
      </c>
      <c r="AC37">
        <v>0</v>
      </c>
      <c r="AD37">
        <v>13.37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3.03</v>
      </c>
      <c r="AV37">
        <v>1</v>
      </c>
    </row>
    <row r="38" spans="1:48" ht="12.75">
      <c r="A38">
        <f>ROW(Source!A79)</f>
        <v>79</v>
      </c>
      <c r="B38">
        <v>7701960</v>
      </c>
      <c r="C38">
        <v>7701943</v>
      </c>
      <c r="D38">
        <v>5722495</v>
      </c>
      <c r="E38">
        <v>1</v>
      </c>
      <c r="F38">
        <v>1</v>
      </c>
      <c r="G38">
        <v>1</v>
      </c>
      <c r="H38">
        <v>1</v>
      </c>
      <c r="I38" t="s">
        <v>166</v>
      </c>
      <c r="K38" t="s">
        <v>167</v>
      </c>
      <c r="L38">
        <v>1476</v>
      </c>
      <c r="N38">
        <v>1013</v>
      </c>
      <c r="O38" t="s">
        <v>164</v>
      </c>
      <c r="P38" t="s">
        <v>165</v>
      </c>
      <c r="Q38">
        <v>1</v>
      </c>
      <c r="Y38">
        <v>101.5</v>
      </c>
      <c r="AA38">
        <v>0</v>
      </c>
      <c r="AB38">
        <v>0</v>
      </c>
      <c r="AC38">
        <v>0</v>
      </c>
      <c r="AD38">
        <v>14.66</v>
      </c>
      <c r="AN38">
        <v>0</v>
      </c>
      <c r="AO38">
        <v>1</v>
      </c>
      <c r="AP38">
        <v>0</v>
      </c>
      <c r="AQ38">
        <v>0</v>
      </c>
      <c r="AR38">
        <v>0</v>
      </c>
      <c r="AT38">
        <v>101.5</v>
      </c>
      <c r="AV38">
        <v>1</v>
      </c>
    </row>
    <row r="39" spans="1:48" ht="12.75">
      <c r="A39">
        <f>ROW(Source!A79)</f>
        <v>79</v>
      </c>
      <c r="B39">
        <v>7701961</v>
      </c>
      <c r="C39">
        <v>7701943</v>
      </c>
      <c r="D39">
        <v>5722545</v>
      </c>
      <c r="E39">
        <v>1</v>
      </c>
      <c r="F39">
        <v>1</v>
      </c>
      <c r="G39">
        <v>1</v>
      </c>
      <c r="H39">
        <v>1</v>
      </c>
      <c r="I39" t="s">
        <v>168</v>
      </c>
      <c r="K39" t="s">
        <v>169</v>
      </c>
      <c r="L39">
        <v>1476</v>
      </c>
      <c r="N39">
        <v>1013</v>
      </c>
      <c r="O39" t="s">
        <v>164</v>
      </c>
      <c r="P39" t="s">
        <v>165</v>
      </c>
      <c r="Q39">
        <v>1</v>
      </c>
      <c r="Y39">
        <v>50.75</v>
      </c>
      <c r="AA39">
        <v>0</v>
      </c>
      <c r="AB39">
        <v>0</v>
      </c>
      <c r="AC39">
        <v>0</v>
      </c>
      <c r="AD39">
        <v>14.26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50.75</v>
      </c>
      <c r="AV39">
        <v>1</v>
      </c>
    </row>
    <row r="40" spans="1:48" ht="12.75">
      <c r="A40">
        <f>ROW(Source!A79)</f>
        <v>79</v>
      </c>
      <c r="B40">
        <v>7701962</v>
      </c>
      <c r="C40">
        <v>7701943</v>
      </c>
      <c r="D40">
        <v>5722496</v>
      </c>
      <c r="E40">
        <v>1</v>
      </c>
      <c r="F40">
        <v>1</v>
      </c>
      <c r="G40">
        <v>1</v>
      </c>
      <c r="H40">
        <v>1</v>
      </c>
      <c r="I40" t="s">
        <v>174</v>
      </c>
      <c r="K40" t="s">
        <v>175</v>
      </c>
      <c r="L40">
        <v>1476</v>
      </c>
      <c r="N40">
        <v>1013</v>
      </c>
      <c r="O40" t="s">
        <v>164</v>
      </c>
      <c r="P40" t="s">
        <v>165</v>
      </c>
      <c r="Q40">
        <v>1</v>
      </c>
      <c r="Y40">
        <v>50.75</v>
      </c>
      <c r="AA40">
        <v>0</v>
      </c>
      <c r="AB40">
        <v>0</v>
      </c>
      <c r="AC40">
        <v>0</v>
      </c>
      <c r="AD40">
        <v>13.37</v>
      </c>
      <c r="AN40">
        <v>0</v>
      </c>
      <c r="AO40">
        <v>1</v>
      </c>
      <c r="AP40">
        <v>0</v>
      </c>
      <c r="AQ40">
        <v>0</v>
      </c>
      <c r="AR40">
        <v>0</v>
      </c>
      <c r="AT40">
        <v>50.75</v>
      </c>
      <c r="AV40">
        <v>1</v>
      </c>
    </row>
    <row r="41" spans="1:48" ht="12.75">
      <c r="A41">
        <f>ROW(Source!A80)</f>
        <v>80</v>
      </c>
      <c r="B41">
        <v>7701964</v>
      </c>
      <c r="C41">
        <v>7701963</v>
      </c>
      <c r="D41">
        <v>5722495</v>
      </c>
      <c r="E41">
        <v>1</v>
      </c>
      <c r="F41">
        <v>1</v>
      </c>
      <c r="G41">
        <v>1</v>
      </c>
      <c r="H41">
        <v>1</v>
      </c>
      <c r="I41" t="s">
        <v>166</v>
      </c>
      <c r="K41" t="s">
        <v>167</v>
      </c>
      <c r="L41">
        <v>1476</v>
      </c>
      <c r="N41">
        <v>1013</v>
      </c>
      <c r="O41" t="s">
        <v>164</v>
      </c>
      <c r="P41" t="s">
        <v>165</v>
      </c>
      <c r="Q41">
        <v>1</v>
      </c>
      <c r="Y41">
        <v>14</v>
      </c>
      <c r="AA41">
        <v>0</v>
      </c>
      <c r="AB41">
        <v>0</v>
      </c>
      <c r="AC41">
        <v>0</v>
      </c>
      <c r="AD41">
        <v>14.66</v>
      </c>
      <c r="AN41">
        <v>0</v>
      </c>
      <c r="AO41">
        <v>1</v>
      </c>
      <c r="AP41">
        <v>0</v>
      </c>
      <c r="AQ41">
        <v>0</v>
      </c>
      <c r="AR41">
        <v>0</v>
      </c>
      <c r="AT41">
        <v>14</v>
      </c>
      <c r="AV41">
        <v>1</v>
      </c>
    </row>
    <row r="42" spans="1:48" ht="12.75">
      <c r="A42">
        <f>ROW(Source!A80)</f>
        <v>80</v>
      </c>
      <c r="B42">
        <v>7701965</v>
      </c>
      <c r="C42">
        <v>7701963</v>
      </c>
      <c r="D42">
        <v>5722545</v>
      </c>
      <c r="E42">
        <v>1</v>
      </c>
      <c r="F42">
        <v>1</v>
      </c>
      <c r="G42">
        <v>1</v>
      </c>
      <c r="H42">
        <v>1</v>
      </c>
      <c r="I42" t="s">
        <v>168</v>
      </c>
      <c r="K42" t="s">
        <v>169</v>
      </c>
      <c r="L42">
        <v>1476</v>
      </c>
      <c r="N42">
        <v>1013</v>
      </c>
      <c r="O42" t="s">
        <v>164</v>
      </c>
      <c r="P42" t="s">
        <v>165</v>
      </c>
      <c r="Q42">
        <v>1</v>
      </c>
      <c r="Y42">
        <v>7</v>
      </c>
      <c r="AA42">
        <v>0</v>
      </c>
      <c r="AB42">
        <v>0</v>
      </c>
      <c r="AC42">
        <v>0</v>
      </c>
      <c r="AD42">
        <v>14.26</v>
      </c>
      <c r="AN42">
        <v>0</v>
      </c>
      <c r="AO42">
        <v>1</v>
      </c>
      <c r="AP42">
        <v>0</v>
      </c>
      <c r="AQ42">
        <v>0</v>
      </c>
      <c r="AR42">
        <v>0</v>
      </c>
      <c r="AT42">
        <v>7</v>
      </c>
      <c r="AV42">
        <v>1</v>
      </c>
    </row>
    <row r="43" spans="1:48" ht="12.75">
      <c r="A43">
        <f>ROW(Source!A80)</f>
        <v>80</v>
      </c>
      <c r="B43">
        <v>7701966</v>
      </c>
      <c r="C43">
        <v>7701963</v>
      </c>
      <c r="D43">
        <v>5722496</v>
      </c>
      <c r="E43">
        <v>1</v>
      </c>
      <c r="F43">
        <v>1</v>
      </c>
      <c r="G43">
        <v>1</v>
      </c>
      <c r="H43">
        <v>1</v>
      </c>
      <c r="I43" t="s">
        <v>174</v>
      </c>
      <c r="K43" t="s">
        <v>175</v>
      </c>
      <c r="L43">
        <v>1476</v>
      </c>
      <c r="N43">
        <v>1013</v>
      </c>
      <c r="O43" t="s">
        <v>164</v>
      </c>
      <c r="P43" t="s">
        <v>165</v>
      </c>
      <c r="Q43">
        <v>1</v>
      </c>
      <c r="Y43">
        <v>7</v>
      </c>
      <c r="AA43">
        <v>0</v>
      </c>
      <c r="AB43">
        <v>0</v>
      </c>
      <c r="AC43">
        <v>0</v>
      </c>
      <c r="AD43">
        <v>13.37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7</v>
      </c>
      <c r="AV43">
        <v>1</v>
      </c>
    </row>
    <row r="44" spans="1:48" ht="12.75">
      <c r="A44">
        <f>ROW(Source!A81)</f>
        <v>81</v>
      </c>
      <c r="B44">
        <v>7701968</v>
      </c>
      <c r="C44">
        <v>7701967</v>
      </c>
      <c r="D44">
        <v>5722495</v>
      </c>
      <c r="E44">
        <v>1</v>
      </c>
      <c r="F44">
        <v>1</v>
      </c>
      <c r="G44">
        <v>1</v>
      </c>
      <c r="H44">
        <v>1</v>
      </c>
      <c r="I44" t="s">
        <v>166</v>
      </c>
      <c r="K44" t="s">
        <v>167</v>
      </c>
      <c r="L44">
        <v>1476</v>
      </c>
      <c r="N44">
        <v>1013</v>
      </c>
      <c r="O44" t="s">
        <v>164</v>
      </c>
      <c r="P44" t="s">
        <v>165</v>
      </c>
      <c r="Q44">
        <v>1</v>
      </c>
      <c r="Y44">
        <v>78</v>
      </c>
      <c r="AA44">
        <v>0</v>
      </c>
      <c r="AB44">
        <v>0</v>
      </c>
      <c r="AC44">
        <v>0</v>
      </c>
      <c r="AD44">
        <v>14.66</v>
      </c>
      <c r="AN44">
        <v>0</v>
      </c>
      <c r="AO44">
        <v>1</v>
      </c>
      <c r="AP44">
        <v>0</v>
      </c>
      <c r="AQ44">
        <v>0</v>
      </c>
      <c r="AR44">
        <v>0</v>
      </c>
      <c r="AT44">
        <v>78</v>
      </c>
      <c r="AV44">
        <v>1</v>
      </c>
    </row>
    <row r="45" spans="1:48" ht="12.75">
      <c r="A45">
        <f>ROW(Source!A81)</f>
        <v>81</v>
      </c>
      <c r="B45">
        <v>7701969</v>
      </c>
      <c r="C45">
        <v>7701967</v>
      </c>
      <c r="D45">
        <v>5722545</v>
      </c>
      <c r="E45">
        <v>1</v>
      </c>
      <c r="F45">
        <v>1</v>
      </c>
      <c r="G45">
        <v>1</v>
      </c>
      <c r="H45">
        <v>1</v>
      </c>
      <c r="I45" t="s">
        <v>168</v>
      </c>
      <c r="K45" t="s">
        <v>169</v>
      </c>
      <c r="L45">
        <v>1476</v>
      </c>
      <c r="N45">
        <v>1013</v>
      </c>
      <c r="O45" t="s">
        <v>164</v>
      </c>
      <c r="P45" t="s">
        <v>165</v>
      </c>
      <c r="Q45">
        <v>1</v>
      </c>
      <c r="Y45">
        <v>39</v>
      </c>
      <c r="AA45">
        <v>0</v>
      </c>
      <c r="AB45">
        <v>0</v>
      </c>
      <c r="AC45">
        <v>0</v>
      </c>
      <c r="AD45">
        <v>14.26</v>
      </c>
      <c r="AN45">
        <v>0</v>
      </c>
      <c r="AO45">
        <v>1</v>
      </c>
      <c r="AP45">
        <v>0</v>
      </c>
      <c r="AQ45">
        <v>0</v>
      </c>
      <c r="AR45">
        <v>0</v>
      </c>
      <c r="AT45">
        <v>39</v>
      </c>
      <c r="AV45">
        <v>1</v>
      </c>
    </row>
    <row r="46" spans="1:48" ht="12.75">
      <c r="A46">
        <f>ROW(Source!A81)</f>
        <v>81</v>
      </c>
      <c r="B46">
        <v>7701970</v>
      </c>
      <c r="C46">
        <v>7701967</v>
      </c>
      <c r="D46">
        <v>5722496</v>
      </c>
      <c r="E46">
        <v>1</v>
      </c>
      <c r="F46">
        <v>1</v>
      </c>
      <c r="G46">
        <v>1</v>
      </c>
      <c r="H46">
        <v>1</v>
      </c>
      <c r="I46" t="s">
        <v>174</v>
      </c>
      <c r="K46" t="s">
        <v>175</v>
      </c>
      <c r="L46">
        <v>1476</v>
      </c>
      <c r="N46">
        <v>1013</v>
      </c>
      <c r="O46" t="s">
        <v>164</v>
      </c>
      <c r="P46" t="s">
        <v>165</v>
      </c>
      <c r="Q46">
        <v>1</v>
      </c>
      <c r="Y46">
        <v>39</v>
      </c>
      <c r="AA46">
        <v>0</v>
      </c>
      <c r="AB46">
        <v>0</v>
      </c>
      <c r="AC46">
        <v>0</v>
      </c>
      <c r="AD46">
        <v>13.37</v>
      </c>
      <c r="AN46">
        <v>0</v>
      </c>
      <c r="AO46">
        <v>1</v>
      </c>
      <c r="AP46">
        <v>0</v>
      </c>
      <c r="AQ46">
        <v>0</v>
      </c>
      <c r="AR46">
        <v>0</v>
      </c>
      <c r="AT46">
        <v>39</v>
      </c>
      <c r="AV46">
        <v>1</v>
      </c>
    </row>
    <row r="47" spans="1:48" ht="12.75">
      <c r="A47">
        <f>ROW(Source!A82)</f>
        <v>82</v>
      </c>
      <c r="B47">
        <v>7701972</v>
      </c>
      <c r="C47">
        <v>7701971</v>
      </c>
      <c r="D47">
        <v>5722495</v>
      </c>
      <c r="E47">
        <v>1</v>
      </c>
      <c r="F47">
        <v>1</v>
      </c>
      <c r="G47">
        <v>1</v>
      </c>
      <c r="H47">
        <v>1</v>
      </c>
      <c r="I47" t="s">
        <v>166</v>
      </c>
      <c r="K47" t="s">
        <v>167</v>
      </c>
      <c r="L47">
        <v>1476</v>
      </c>
      <c r="N47">
        <v>1013</v>
      </c>
      <c r="O47" t="s">
        <v>164</v>
      </c>
      <c r="P47" t="s">
        <v>165</v>
      </c>
      <c r="Q47">
        <v>1</v>
      </c>
      <c r="Y47">
        <v>15</v>
      </c>
      <c r="AA47">
        <v>0</v>
      </c>
      <c r="AB47">
        <v>0</v>
      </c>
      <c r="AC47">
        <v>0</v>
      </c>
      <c r="AD47">
        <v>14.66</v>
      </c>
      <c r="AN47">
        <v>0</v>
      </c>
      <c r="AO47">
        <v>1</v>
      </c>
      <c r="AP47">
        <v>0</v>
      </c>
      <c r="AQ47">
        <v>0</v>
      </c>
      <c r="AR47">
        <v>0</v>
      </c>
      <c r="AT47">
        <v>15</v>
      </c>
      <c r="AV47">
        <v>1</v>
      </c>
    </row>
    <row r="48" spans="1:48" ht="12.75">
      <c r="A48">
        <f>ROW(Source!A82)</f>
        <v>82</v>
      </c>
      <c r="B48">
        <v>7701973</v>
      </c>
      <c r="C48">
        <v>7701971</v>
      </c>
      <c r="D48">
        <v>5722545</v>
      </c>
      <c r="E48">
        <v>1</v>
      </c>
      <c r="F48">
        <v>1</v>
      </c>
      <c r="G48">
        <v>1</v>
      </c>
      <c r="H48">
        <v>1</v>
      </c>
      <c r="I48" t="s">
        <v>168</v>
      </c>
      <c r="K48" t="s">
        <v>169</v>
      </c>
      <c r="L48">
        <v>1476</v>
      </c>
      <c r="N48">
        <v>1013</v>
      </c>
      <c r="O48" t="s">
        <v>164</v>
      </c>
      <c r="P48" t="s">
        <v>165</v>
      </c>
      <c r="Q48">
        <v>1</v>
      </c>
      <c r="Y48">
        <v>7.5</v>
      </c>
      <c r="AA48">
        <v>0</v>
      </c>
      <c r="AB48">
        <v>0</v>
      </c>
      <c r="AC48">
        <v>0</v>
      </c>
      <c r="AD48">
        <v>14.26</v>
      </c>
      <c r="AN48">
        <v>0</v>
      </c>
      <c r="AO48">
        <v>1</v>
      </c>
      <c r="AP48">
        <v>0</v>
      </c>
      <c r="AQ48">
        <v>0</v>
      </c>
      <c r="AR48">
        <v>0</v>
      </c>
      <c r="AT48">
        <v>7.5</v>
      </c>
      <c r="AV48">
        <v>1</v>
      </c>
    </row>
    <row r="49" spans="1:48" ht="12.75">
      <c r="A49">
        <f>ROW(Source!A82)</f>
        <v>82</v>
      </c>
      <c r="B49">
        <v>7701974</v>
      </c>
      <c r="C49">
        <v>7701971</v>
      </c>
      <c r="D49">
        <v>5722496</v>
      </c>
      <c r="E49">
        <v>1</v>
      </c>
      <c r="F49">
        <v>1</v>
      </c>
      <c r="G49">
        <v>1</v>
      </c>
      <c r="H49">
        <v>1</v>
      </c>
      <c r="I49" t="s">
        <v>174</v>
      </c>
      <c r="K49" t="s">
        <v>175</v>
      </c>
      <c r="L49">
        <v>1476</v>
      </c>
      <c r="N49">
        <v>1013</v>
      </c>
      <c r="O49" t="s">
        <v>164</v>
      </c>
      <c r="P49" t="s">
        <v>165</v>
      </c>
      <c r="Q49">
        <v>1</v>
      </c>
      <c r="Y49">
        <v>7.5</v>
      </c>
      <c r="AA49">
        <v>0</v>
      </c>
      <c r="AB49">
        <v>0</v>
      </c>
      <c r="AC49">
        <v>0</v>
      </c>
      <c r="AD49">
        <v>13.37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7.5</v>
      </c>
      <c r="AV49">
        <v>1</v>
      </c>
    </row>
    <row r="50" spans="1:48" ht="12.75">
      <c r="A50">
        <f>ROW(Source!A83)</f>
        <v>83</v>
      </c>
      <c r="B50">
        <v>7701976</v>
      </c>
      <c r="C50">
        <v>7701975</v>
      </c>
      <c r="D50">
        <v>5722495</v>
      </c>
      <c r="E50">
        <v>1</v>
      </c>
      <c r="F50">
        <v>1</v>
      </c>
      <c r="G50">
        <v>1</v>
      </c>
      <c r="H50">
        <v>1</v>
      </c>
      <c r="I50" t="s">
        <v>166</v>
      </c>
      <c r="K50" t="s">
        <v>167</v>
      </c>
      <c r="L50">
        <v>1476</v>
      </c>
      <c r="N50">
        <v>1013</v>
      </c>
      <c r="O50" t="s">
        <v>164</v>
      </c>
      <c r="P50" t="s">
        <v>165</v>
      </c>
      <c r="Q50">
        <v>1</v>
      </c>
      <c r="Y50">
        <v>26.5</v>
      </c>
      <c r="AA50">
        <v>0</v>
      </c>
      <c r="AB50">
        <v>0</v>
      </c>
      <c r="AC50">
        <v>0</v>
      </c>
      <c r="AD50">
        <v>14.66</v>
      </c>
      <c r="AN50">
        <v>0</v>
      </c>
      <c r="AO50">
        <v>1</v>
      </c>
      <c r="AP50">
        <v>0</v>
      </c>
      <c r="AQ50">
        <v>0</v>
      </c>
      <c r="AR50">
        <v>0</v>
      </c>
      <c r="AT50">
        <v>26.5</v>
      </c>
      <c r="AV50">
        <v>1</v>
      </c>
    </row>
    <row r="51" spans="1:48" ht="12.75">
      <c r="A51">
        <f>ROW(Source!A83)</f>
        <v>83</v>
      </c>
      <c r="B51">
        <v>7701977</v>
      </c>
      <c r="C51">
        <v>7701975</v>
      </c>
      <c r="D51">
        <v>5722545</v>
      </c>
      <c r="E51">
        <v>1</v>
      </c>
      <c r="F51">
        <v>1</v>
      </c>
      <c r="G51">
        <v>1</v>
      </c>
      <c r="H51">
        <v>1</v>
      </c>
      <c r="I51" t="s">
        <v>168</v>
      </c>
      <c r="K51" t="s">
        <v>169</v>
      </c>
      <c r="L51">
        <v>1476</v>
      </c>
      <c r="N51">
        <v>1013</v>
      </c>
      <c r="O51" t="s">
        <v>164</v>
      </c>
      <c r="P51" t="s">
        <v>165</v>
      </c>
      <c r="Q51">
        <v>1</v>
      </c>
      <c r="Y51">
        <v>13.25</v>
      </c>
      <c r="AA51">
        <v>0</v>
      </c>
      <c r="AB51">
        <v>0</v>
      </c>
      <c r="AC51">
        <v>0</v>
      </c>
      <c r="AD51">
        <v>14.26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13.25</v>
      </c>
      <c r="AV51">
        <v>1</v>
      </c>
    </row>
    <row r="52" spans="1:48" ht="12.75">
      <c r="A52">
        <f>ROW(Source!A83)</f>
        <v>83</v>
      </c>
      <c r="B52">
        <v>7701978</v>
      </c>
      <c r="C52">
        <v>7701975</v>
      </c>
      <c r="D52">
        <v>5722496</v>
      </c>
      <c r="E52">
        <v>1</v>
      </c>
      <c r="F52">
        <v>1</v>
      </c>
      <c r="G52">
        <v>1</v>
      </c>
      <c r="H52">
        <v>1</v>
      </c>
      <c r="I52" t="s">
        <v>174</v>
      </c>
      <c r="K52" t="s">
        <v>175</v>
      </c>
      <c r="L52">
        <v>1476</v>
      </c>
      <c r="N52">
        <v>1013</v>
      </c>
      <c r="O52" t="s">
        <v>164</v>
      </c>
      <c r="P52" t="s">
        <v>165</v>
      </c>
      <c r="Q52">
        <v>1</v>
      </c>
      <c r="Y52">
        <v>13.25</v>
      </c>
      <c r="AA52">
        <v>0</v>
      </c>
      <c r="AB52">
        <v>0</v>
      </c>
      <c r="AC52">
        <v>0</v>
      </c>
      <c r="AD52">
        <v>13.37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13.25</v>
      </c>
      <c r="AV52">
        <v>1</v>
      </c>
    </row>
    <row r="53" spans="1:48" ht="12.75">
      <c r="A53">
        <f>ROW(Source!A84)</f>
        <v>84</v>
      </c>
      <c r="B53">
        <v>7701980</v>
      </c>
      <c r="C53">
        <v>7701979</v>
      </c>
      <c r="D53">
        <v>5722495</v>
      </c>
      <c r="E53">
        <v>1</v>
      </c>
      <c r="F53">
        <v>1</v>
      </c>
      <c r="G53">
        <v>1</v>
      </c>
      <c r="H53">
        <v>1</v>
      </c>
      <c r="I53" t="s">
        <v>166</v>
      </c>
      <c r="K53" t="s">
        <v>167</v>
      </c>
      <c r="L53">
        <v>1476</v>
      </c>
      <c r="N53">
        <v>1013</v>
      </c>
      <c r="O53" t="s">
        <v>164</v>
      </c>
      <c r="P53" t="s">
        <v>165</v>
      </c>
      <c r="Q53">
        <v>1</v>
      </c>
      <c r="Y53">
        <v>13.5</v>
      </c>
      <c r="AA53">
        <v>0</v>
      </c>
      <c r="AB53">
        <v>0</v>
      </c>
      <c r="AC53">
        <v>0</v>
      </c>
      <c r="AD53">
        <v>14.66</v>
      </c>
      <c r="AN53">
        <v>0</v>
      </c>
      <c r="AO53">
        <v>1</v>
      </c>
      <c r="AP53">
        <v>0</v>
      </c>
      <c r="AQ53">
        <v>0</v>
      </c>
      <c r="AR53">
        <v>0</v>
      </c>
      <c r="AT53">
        <v>13.5</v>
      </c>
      <c r="AV53">
        <v>1</v>
      </c>
    </row>
    <row r="54" spans="1:48" ht="12.75">
      <c r="A54">
        <f>ROW(Source!A84)</f>
        <v>84</v>
      </c>
      <c r="B54">
        <v>7701981</v>
      </c>
      <c r="C54">
        <v>7701979</v>
      </c>
      <c r="D54">
        <v>5722545</v>
      </c>
      <c r="E54">
        <v>1</v>
      </c>
      <c r="F54">
        <v>1</v>
      </c>
      <c r="G54">
        <v>1</v>
      </c>
      <c r="H54">
        <v>1</v>
      </c>
      <c r="I54" t="s">
        <v>168</v>
      </c>
      <c r="K54" t="s">
        <v>169</v>
      </c>
      <c r="L54">
        <v>1476</v>
      </c>
      <c r="N54">
        <v>1013</v>
      </c>
      <c r="O54" t="s">
        <v>164</v>
      </c>
      <c r="P54" t="s">
        <v>165</v>
      </c>
      <c r="Q54">
        <v>1</v>
      </c>
      <c r="Y54">
        <v>6.75</v>
      </c>
      <c r="AA54">
        <v>0</v>
      </c>
      <c r="AB54">
        <v>0</v>
      </c>
      <c r="AC54">
        <v>0</v>
      </c>
      <c r="AD54">
        <v>14.26</v>
      </c>
      <c r="AN54">
        <v>0</v>
      </c>
      <c r="AO54">
        <v>1</v>
      </c>
      <c r="AP54">
        <v>0</v>
      </c>
      <c r="AQ54">
        <v>0</v>
      </c>
      <c r="AR54">
        <v>0</v>
      </c>
      <c r="AT54">
        <v>6.75</v>
      </c>
      <c r="AV54">
        <v>1</v>
      </c>
    </row>
    <row r="55" spans="1:48" ht="12.75">
      <c r="A55">
        <f>ROW(Source!A84)</f>
        <v>84</v>
      </c>
      <c r="B55">
        <v>7701982</v>
      </c>
      <c r="C55">
        <v>7701979</v>
      </c>
      <c r="D55">
        <v>5722496</v>
      </c>
      <c r="E55">
        <v>1</v>
      </c>
      <c r="F55">
        <v>1</v>
      </c>
      <c r="G55">
        <v>1</v>
      </c>
      <c r="H55">
        <v>1</v>
      </c>
      <c r="I55" t="s">
        <v>174</v>
      </c>
      <c r="K55" t="s">
        <v>175</v>
      </c>
      <c r="L55">
        <v>1476</v>
      </c>
      <c r="N55">
        <v>1013</v>
      </c>
      <c r="O55" t="s">
        <v>164</v>
      </c>
      <c r="P55" t="s">
        <v>165</v>
      </c>
      <c r="Q55">
        <v>1</v>
      </c>
      <c r="Y55">
        <v>6.75</v>
      </c>
      <c r="AA55">
        <v>0</v>
      </c>
      <c r="AB55">
        <v>0</v>
      </c>
      <c r="AC55">
        <v>0</v>
      </c>
      <c r="AD55">
        <v>13.37</v>
      </c>
      <c r="AN55">
        <v>0</v>
      </c>
      <c r="AO55">
        <v>1</v>
      </c>
      <c r="AP55">
        <v>0</v>
      </c>
      <c r="AQ55">
        <v>0</v>
      </c>
      <c r="AR55">
        <v>0</v>
      </c>
      <c r="AT55">
        <v>6.75</v>
      </c>
      <c r="AV55">
        <v>1</v>
      </c>
    </row>
    <row r="56" spans="1:48" ht="12.75">
      <c r="A56">
        <f>ROW(Source!A85)</f>
        <v>85</v>
      </c>
      <c r="B56">
        <v>7701984</v>
      </c>
      <c r="C56">
        <v>7701983</v>
      </c>
      <c r="D56">
        <v>5722495</v>
      </c>
      <c r="E56">
        <v>1</v>
      </c>
      <c r="F56">
        <v>1</v>
      </c>
      <c r="G56">
        <v>1</v>
      </c>
      <c r="H56">
        <v>1</v>
      </c>
      <c r="I56" t="s">
        <v>166</v>
      </c>
      <c r="K56" t="s">
        <v>167</v>
      </c>
      <c r="L56">
        <v>1476</v>
      </c>
      <c r="N56">
        <v>1013</v>
      </c>
      <c r="O56" t="s">
        <v>164</v>
      </c>
      <c r="P56" t="s">
        <v>165</v>
      </c>
      <c r="Q56">
        <v>1</v>
      </c>
      <c r="Y56">
        <v>15.5</v>
      </c>
      <c r="AA56">
        <v>0</v>
      </c>
      <c r="AB56">
        <v>0</v>
      </c>
      <c r="AC56">
        <v>0</v>
      </c>
      <c r="AD56">
        <v>14.66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15.5</v>
      </c>
      <c r="AV56">
        <v>1</v>
      </c>
    </row>
    <row r="57" spans="1:48" ht="12.75">
      <c r="A57">
        <f>ROW(Source!A85)</f>
        <v>85</v>
      </c>
      <c r="B57">
        <v>7701985</v>
      </c>
      <c r="C57">
        <v>7701983</v>
      </c>
      <c r="D57">
        <v>5722545</v>
      </c>
      <c r="E57">
        <v>1</v>
      </c>
      <c r="F57">
        <v>1</v>
      </c>
      <c r="G57">
        <v>1</v>
      </c>
      <c r="H57">
        <v>1</v>
      </c>
      <c r="I57" t="s">
        <v>168</v>
      </c>
      <c r="K57" t="s">
        <v>169</v>
      </c>
      <c r="L57">
        <v>1476</v>
      </c>
      <c r="N57">
        <v>1013</v>
      </c>
      <c r="O57" t="s">
        <v>164</v>
      </c>
      <c r="P57" t="s">
        <v>165</v>
      </c>
      <c r="Q57">
        <v>1</v>
      </c>
      <c r="Y57">
        <v>7.75</v>
      </c>
      <c r="AA57">
        <v>0</v>
      </c>
      <c r="AB57">
        <v>0</v>
      </c>
      <c r="AC57">
        <v>0</v>
      </c>
      <c r="AD57">
        <v>14.26</v>
      </c>
      <c r="AN57">
        <v>0</v>
      </c>
      <c r="AO57">
        <v>1</v>
      </c>
      <c r="AP57">
        <v>0</v>
      </c>
      <c r="AQ57">
        <v>0</v>
      </c>
      <c r="AR57">
        <v>0</v>
      </c>
      <c r="AT57">
        <v>7.75</v>
      </c>
      <c r="AV57">
        <v>1</v>
      </c>
    </row>
    <row r="58" spans="1:48" ht="12.75">
      <c r="A58">
        <f>ROW(Source!A85)</f>
        <v>85</v>
      </c>
      <c r="B58">
        <v>7701986</v>
      </c>
      <c r="C58">
        <v>7701983</v>
      </c>
      <c r="D58">
        <v>5722496</v>
      </c>
      <c r="E58">
        <v>1</v>
      </c>
      <c r="F58">
        <v>1</v>
      </c>
      <c r="G58">
        <v>1</v>
      </c>
      <c r="H58">
        <v>1</v>
      </c>
      <c r="I58" t="s">
        <v>174</v>
      </c>
      <c r="K58" t="s">
        <v>175</v>
      </c>
      <c r="L58">
        <v>1476</v>
      </c>
      <c r="N58">
        <v>1013</v>
      </c>
      <c r="O58" t="s">
        <v>164</v>
      </c>
      <c r="P58" t="s">
        <v>165</v>
      </c>
      <c r="Q58">
        <v>1</v>
      </c>
      <c r="Y58">
        <v>7.75</v>
      </c>
      <c r="AA58">
        <v>0</v>
      </c>
      <c r="AB58">
        <v>0</v>
      </c>
      <c r="AC58">
        <v>0</v>
      </c>
      <c r="AD58">
        <v>13.37</v>
      </c>
      <c r="AN58">
        <v>0</v>
      </c>
      <c r="AO58">
        <v>1</v>
      </c>
      <c r="AP58">
        <v>0</v>
      </c>
      <c r="AQ58">
        <v>0</v>
      </c>
      <c r="AR58">
        <v>0</v>
      </c>
      <c r="AT58">
        <v>7.75</v>
      </c>
      <c r="AV58">
        <v>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2007-02-26T02:15:44Z</cp:lastPrinted>
  <dcterms:created xsi:type="dcterms:W3CDTF">2007-02-15T07:12:26Z</dcterms:created>
  <dcterms:modified xsi:type="dcterms:W3CDTF">2006-02-26T08:12:08Z</dcterms:modified>
  <cp:category/>
  <cp:version/>
  <cp:contentType/>
  <cp:contentStatus/>
</cp:coreProperties>
</file>