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Девятиграфка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Area" localSheetId="0">'Девятиграфка'!$A$1:$I$135</definedName>
  </definedNames>
  <calcPr fullCalcOnLoad="1"/>
</workbook>
</file>

<file path=xl/sharedStrings.xml><?xml version="1.0" encoding="utf-8"?>
<sst xmlns="http://schemas.openxmlformats.org/spreadsheetml/2006/main" count="2998" uniqueCount="459">
  <si>
    <t>Smeta.ru  (495) 974-1589</t>
  </si>
  <si>
    <t>_PS_</t>
  </si>
  <si>
    <t>Smeta.ru</t>
  </si>
  <si>
    <t/>
  </si>
  <si>
    <t>Новый объект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</si>
  <si>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</si>
  <si>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</si>
  <si>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</si>
  <si>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</si>
  <si>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</si>
  <si>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</si>
  <si>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Монтажные работы</t>
  </si>
  <si>
    <t>{9C662835-B9DA-49CD-B07F-F99CD03A641D}</t>
  </si>
  <si>
    <t>2</t>
  </si>
  <si>
    <t>м10-08-001-2</t>
  </si>
  <si>
    <t>Аппараты приемные. Приборы ПС приемно-контрольные, пусковые. Концентратор: блок базовый на 20 лучей</t>
  </si>
  <si>
    <t>1шт.</t>
  </si>
  <si>
    <t>ТЕРм Ульяновской обл.,сб.10,гл.08,табл.001,поз.2</t>
  </si>
  <si>
    <t>*0,1</t>
  </si>
  <si>
    <t>Монтаж оборудования</t>
  </si>
  <si>
    <t>43</t>
  </si>
  <si>
    <t>5</t>
  </si>
  <si>
    <t>м10-08-002-1</t>
  </si>
  <si>
    <t>Извещатели. Извещатели ПС автоматические: тепловой электро-контактный, магнитоконтактный в нормальном исполнении</t>
  </si>
  <si>
    <t>ТЕРм Ульяновской обл.,сб.10,гл.08,табл.002,поз.1</t>
  </si>
  <si>
    <t>6</t>
  </si>
  <si>
    <t>м10-08-002-2</t>
  </si>
  <si>
    <t>Извещатели. Извещатели ПС автоматические: дымовой, фотоэлектрический, радиоизотопный, световой в нормальном исполнении</t>
  </si>
  <si>
    <t>ТЕРм Ульяновской обл.,сб.10,гл.08,табл.002,поз.2</t>
  </si>
  <si>
    <t>10</t>
  </si>
  <si>
    <t>м10-01-053-1</t>
  </si>
  <si>
    <t>Прокладка кабелей и проводов питания на провододержателях. Кабель или провод питания сечением, мм2: 6</t>
  </si>
  <si>
    <t>100 м</t>
  </si>
  <si>
    <t>ТЕРм Ульяновской обл.,сб.10,гл.01,табл.053,поз.1</t>
  </si>
  <si>
    <t>100 м кабеля или провода</t>
  </si>
  <si>
    <t>11</t>
  </si>
  <si>
    <t>м08-02-399-1</t>
  </si>
  <si>
    <t>Провода в коробах:  Провод, сечение, мм2, до 6</t>
  </si>
  <si>
    <t>ТЕРм Ульяновской обл.,сб.08,гл.02,табл.399,поз.1</t>
  </si>
  <si>
    <t>Электромонтажные работы на других объектах сборник м08</t>
  </si>
  <si>
    <t>45-1</t>
  </si>
  <si>
    <t>1. Заготовка проводов. 2. Прокладка. 3. Соединение жил. 4. Прозвонка.</t>
  </si>
  <si>
    <t>12</t>
  </si>
  <si>
    <t>м08-02-394-1</t>
  </si>
  <si>
    <t>Проводки тросовые:  Провод до 4 в линии, сечение жил, мм2, до 6</t>
  </si>
  <si>
    <t>ТЕРм Ульяновской обл.,сб.08,гл.02,табл.394,поз.1</t>
  </si>
  <si>
    <t>100 м линии</t>
  </si>
  <si>
    <t>1. Изготовление проводки с установкой коробок. 2. Установка конструкций. 3. Прокладка проводки с установкой коробок. 4. Соединение жил проводов. 5. Прозвонка.</t>
  </si>
  <si>
    <t>13</t>
  </si>
  <si>
    <t>м08-02-396-1</t>
  </si>
  <si>
    <t>Короба металлические:  Короб на конструкциях, кронштейнах, по фермам и колоннам, длина, м 2</t>
  </si>
  <si>
    <t>ТЕРм Ульяновской обл.,сб.08,гл.02,табл.396,поз.1</t>
  </si>
  <si>
    <t>1. Установка конструкций. 2. Сборка коробов в блоки. 3. Прокладка.</t>
  </si>
  <si>
    <t>16</t>
  </si>
  <si>
    <t>м08-03-526-1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</si>
  <si>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t>
  </si>
  <si>
    <t>шт.</t>
  </si>
  <si>
    <t>ТЕРм Ульяновской обл.,сб.08,гл.03,табл.526,поз.1</t>
  </si>
  <si>
    <t>1. Изготовление и установка конструкций. 2. Установка выключателей. 3. Заземление. 4. Присоединение.</t>
  </si>
  <si>
    <t>17</t>
  </si>
  <si>
    <t>м08-03-594-2</t>
  </si>
  <si>
    <t>Светильники с люминесцентными лампами:  Светильник отдельно устанавливаемый на штырях с количеством ламп в светильнике 2</t>
  </si>
  <si>
    <t>100 шт.</t>
  </si>
  <si>
    <t>ТЕРм Ульяновской обл.,сб.08,гл.03,табл.594,поз.2</t>
  </si>
  <si>
    <t>18</t>
  </si>
  <si>
    <t>м08-03-641-1</t>
  </si>
  <si>
    <t>Коробки с зажимами переходные и штепсельные сценические:  Коробка клеммная, количество зажимов, до 24х24</t>
  </si>
  <si>
    <t>ТЕРм Ульяновской обл.,сб.08,гл.03,табл.641,поз.1</t>
  </si>
  <si>
    <t>1. Изготовление и установка конструкций. 2. Установка коробок и лючков. 3. Присоединение.</t>
  </si>
  <si>
    <t>19</t>
  </si>
  <si>
    <t>м10-04-101-7</t>
  </si>
  <si>
    <t>Абонентское и другое оборудование. Громкоговоритель или звуковая колонка: в помещении</t>
  </si>
  <si>
    <t>ТЕРм Ульяновской обл.,сб.10,гл.04,табл.101,поз.7</t>
  </si>
  <si>
    <t>Общестроительные работы</t>
  </si>
  <si>
    <t>Сооружения связи, радиовещания и телевидения монтаж радиотелевизионного и электронного оборудования</t>
  </si>
  <si>
    <t>28-2</t>
  </si>
  <si>
    <t>Установка громкоговорителя в помещении на кирпичной стене.  Монтаж отводов питания.  Установка уличного громкоговорителя и присоединение провода ПРГ к кабельному ящику.</t>
  </si>
  <si>
    <t>21</t>
  </si>
  <si>
    <t>м10-08-019-1</t>
  </si>
  <si>
    <t>Прочее оборудование электрочасофикации. Коробка ответвительная на стене</t>
  </si>
  <si>
    <t>ТЕРм Ульяновской обл.,сб.10,гл.08,табл.019,поз.1</t>
  </si>
  <si>
    <t>Новый раздел</t>
  </si>
  <si>
    <t>Пусконаладочные работы</t>
  </si>
  <si>
    <t>{9A441597-2956-445A-A713-8F8C926ED154}</t>
  </si>
  <si>
    <t>1</t>
  </si>
  <si>
    <t>м10-06-079-1</t>
  </si>
  <si>
    <t>Измерение цепей постоянным током. Измерение сопротивления шлейфа, сопротивления изоляции и омической асимметрии</t>
  </si>
  <si>
    <t>1усилитель</t>
  </si>
  <si>
    <t>ТЕРм Ульяновской обл.,сб.10,гл.06,табл.079,поз.1</t>
  </si>
  <si>
    <t>Сооружения связи, радиовещания и телевидения прокладка и монтаж сетей связи</t>
  </si>
  <si>
    <t>28-1</t>
  </si>
  <si>
    <t>Измерение сопротивления шлейфа, сопротивления изоляции и омической асимметрии.</t>
  </si>
  <si>
    <t>п02-01-001-5</t>
  </si>
  <si>
    <t>Автоматизированные системы управления I категории технической сложности. Система с количеством каналов (K-общ): 20</t>
  </si>
  <si>
    <t>система</t>
  </si>
  <si>
    <t>ТЕРп Ульяновской обл.,сб.02,гл.01,табл.001,поз.5</t>
  </si>
  <si>
    <t>48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</si>
  <si>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</si>
  <si>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</si>
  <si>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</si>
  <si>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</si>
  <si>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</si>
  <si>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</si>
  <si>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</si>
  <si>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</si>
  <si>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</si>
  <si>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</si>
  <si>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</si>
  <si>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</si>
  <si>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</si>
  <si>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</si>
  <si>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</si>
  <si>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</si>
  <si>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</si>
  <si>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</si>
  <si>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</si>
  <si>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</si>
  <si>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</si>
  <si>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</si>
  <si>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Основные материалы</t>
  </si>
  <si>
    <t>{6786B9A3-F306-4209-AD23-1DA5EC2BDE46}</t>
  </si>
  <si>
    <t>3</t>
  </si>
  <si>
    <t>271</t>
  </si>
  <si>
    <t>ГрандМагистр12(пл.)</t>
  </si>
  <si>
    <t>ШТ</t>
  </si>
  <si>
    <t>Прочие работы</t>
  </si>
  <si>
    <t>прочие</t>
  </si>
  <si>
    <t>4</t>
  </si>
  <si>
    <t>123</t>
  </si>
  <si>
    <t>ИП 212-41М</t>
  </si>
  <si>
    <t>118</t>
  </si>
  <si>
    <t>ИП 103-5/1ИБ</t>
  </si>
  <si>
    <t>7</t>
  </si>
  <si>
    <t>202</t>
  </si>
  <si>
    <t>Световое табло "Выход" ОПОП 12/24</t>
  </si>
  <si>
    <t>8</t>
  </si>
  <si>
    <t>176</t>
  </si>
  <si>
    <t>Сирена Октава 12</t>
  </si>
  <si>
    <t>232</t>
  </si>
  <si>
    <t>КС-4</t>
  </si>
  <si>
    <t>233</t>
  </si>
  <si>
    <t>КРТП</t>
  </si>
  <si>
    <t>235</t>
  </si>
  <si>
    <t>Короб монтажный 12х12 мм</t>
  </si>
  <si>
    <t>м</t>
  </si>
  <si>
    <t>243</t>
  </si>
  <si>
    <t>Автомат</t>
  </si>
  <si>
    <t>244</t>
  </si>
  <si>
    <t>Корпус к автомату</t>
  </si>
  <si>
    <t>246</t>
  </si>
  <si>
    <t>УШК</t>
  </si>
  <si>
    <t>247</t>
  </si>
  <si>
    <t>Трубка ПХВ</t>
  </si>
  <si>
    <t>кг.</t>
  </si>
  <si>
    <t>20</t>
  </si>
  <si>
    <t>248</t>
  </si>
  <si>
    <t>Лампа  KN2293</t>
  </si>
  <si>
    <t>143</t>
  </si>
  <si>
    <t>ИПР 514-2</t>
  </si>
  <si>
    <t>23</t>
  </si>
  <si>
    <t>163</t>
  </si>
  <si>
    <t>7 А/ч 12 В</t>
  </si>
  <si>
    <t>24</t>
  </si>
  <si>
    <t>203</t>
  </si>
  <si>
    <t>Провод ТРП-Тр 2х0,5</t>
  </si>
  <si>
    <t>500 м</t>
  </si>
  <si>
    <t>25</t>
  </si>
  <si>
    <t>205</t>
  </si>
  <si>
    <t>Провод ШВВП 2 х 0,75</t>
  </si>
  <si>
    <t>1000 м</t>
  </si>
  <si>
    <t>1000 М</t>
  </si>
  <si>
    <t>26</t>
  </si>
  <si>
    <t>216</t>
  </si>
  <si>
    <t>Провод КСПВ 10х0,5</t>
  </si>
  <si>
    <t>200 м</t>
  </si>
  <si>
    <t>29</t>
  </si>
  <si>
    <t>282</t>
  </si>
  <si>
    <t>Кабель Канал (мет.)</t>
  </si>
  <si>
    <t>Л0</t>
  </si>
  <si>
    <t>СМР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</si>
  <si>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</si>
  <si>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</si>
  <si>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</si>
  <si>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</si>
  <si>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</si>
  <si>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</si>
  <si>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</si>
  <si>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</si>
  <si>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</si>
  <si>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</si>
  <si>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</si>
  <si>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</si>
  <si>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</si>
  <si>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</si>
  <si>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</si>
  <si>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</si>
  <si>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</si>
  <si>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</si>
  <si>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</si>
  <si>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</si>
  <si>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</si>
  <si>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</si>
  <si>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</si>
  <si>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</si>
  <si>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</si>
  <si>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</si>
  <si>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</si>
  <si>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</si>
  <si>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</si>
  <si>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</si>
  <si>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</si>
  <si>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</si>
  <si>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</si>
  <si>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</si>
  <si>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</si>
  <si>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</si>
  <si>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</si>
  <si>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</si>
  <si>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</si>
  <si>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</si>
  <si>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1-4.3-73</t>
  </si>
  <si>
    <t>Затраты труда рабочих-строителей (средний разряд 4.3)</t>
  </si>
  <si>
    <t>чел.ч</t>
  </si>
  <si>
    <t>ЧЕЛ.Ч</t>
  </si>
  <si>
    <t>330206</t>
  </si>
  <si>
    <t>483331</t>
  </si>
  <si>
    <t>Дрели электрические</t>
  </si>
  <si>
    <t>маш.-ч</t>
  </si>
  <si>
    <t>101-1963</t>
  </si>
  <si>
    <t>ТССЦ Ульяновской обл.,сб.101,поз.1963</t>
  </si>
  <si>
    <t>Канифоль сосновая</t>
  </si>
  <si>
    <t>кг</t>
  </si>
  <si>
    <t>)*0,1</t>
  </si>
  <si>
    <t>101-2206</t>
  </si>
  <si>
    <t>ТССЦ Ульяновской обл.,сб.101,поз.2206</t>
  </si>
  <si>
    <t>Дюбели пластмассовые с шурупами 12х70 мм</t>
  </si>
  <si>
    <t>10 шт.</t>
  </si>
  <si>
    <t>522-0076</t>
  </si>
  <si>
    <t>ТССЦ Ульяновской обл.,сб.522,поз.0076</t>
  </si>
  <si>
    <t>Припои оловянно-свинцовые бессурьмянистые марки ПОС40</t>
  </si>
  <si>
    <t>1-4.0-73</t>
  </si>
  <si>
    <t>Затраты труда рабочих-строителей (средний разряд 4.0)</t>
  </si>
  <si>
    <t>101-0219</t>
  </si>
  <si>
    <t>ТССЦ Ульяновской обл.,сб.101,поз.0219</t>
  </si>
  <si>
    <t>Гипсовые вяжущие Г-3</t>
  </si>
  <si>
    <t>т</t>
  </si>
  <si>
    <t>101-0329</t>
  </si>
  <si>
    <t>ТССЦ Ульяновской обл.,сб.101,поз.0329</t>
  </si>
  <si>
    <t>Клей 88-СА</t>
  </si>
  <si>
    <t>Затраты труда машинистов</t>
  </si>
  <si>
    <t>чел.час</t>
  </si>
  <si>
    <t>030101</t>
  </si>
  <si>
    <t>452712</t>
  </si>
  <si>
    <t>Автопогрузчики 5 т</t>
  </si>
  <si>
    <t>101-0424</t>
  </si>
  <si>
    <t>ТССЦ Ульяновской обл.,сб.101,поз.0424</t>
  </si>
  <si>
    <t>Краски масляные и алкидные, готовые к применению белила цинковые: МА-15</t>
  </si>
  <si>
    <t>101-1825</t>
  </si>
  <si>
    <t>ТССЦ Ульяновской обл.,сб.101,поз.1825</t>
  </si>
  <si>
    <t>Олифа натуральная</t>
  </si>
  <si>
    <t>1-3.8-73</t>
  </si>
  <si>
    <t>Затраты труда рабочих-строителей (средний разряд 3.8)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</si>
  <si>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</si>
  <si>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</si>
  <si>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</si>
  <si>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</si>
  <si>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</si>
  <si>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030902</t>
  </si>
  <si>
    <t>483589</t>
  </si>
  <si>
    <t>Подъемники гидравлические высотой подъема 10 м</t>
  </si>
  <si>
    <t>400002</t>
  </si>
  <si>
    <t>451115</t>
  </si>
  <si>
    <t>Автомобили бортовые грузоподъемностью до 8 т</t>
  </si>
  <si>
    <t>101-9852</t>
  </si>
  <si>
    <t>ТССЦ Ульяновской обл.,сб.101,поз.9852</t>
  </si>
  <si>
    <t>Краска</t>
  </si>
  <si>
    <t>500-9101</t>
  </si>
  <si>
    <t>ТССЦ Ульяновской обл.,сб.500,поз.9101</t>
  </si>
  <si>
    <t>Кнопки монтажные</t>
  </si>
  <si>
    <t>1000 шт.</t>
  </si>
  <si>
    <t>500-9500</t>
  </si>
  <si>
    <t>ТССЦ Ульяновской обл.,сб.500,поз.9500</t>
  </si>
  <si>
    <t>Бирки маркировочные</t>
  </si>
  <si>
    <t>500-9623</t>
  </si>
  <si>
    <t>ТССЦ Ульяновской обл.,сб.500,поз.9623</t>
  </si>
  <si>
    <t>Лента К226</t>
  </si>
  <si>
    <t>500-9719</t>
  </si>
  <si>
    <t>ТССЦ Ульяновской обл.,сб.500,поз.9719</t>
  </si>
  <si>
    <t>Полоски и пряжки для крепления проводов</t>
  </si>
  <si>
    <t>500-9826</t>
  </si>
  <si>
    <t>ТССЦ Ульяновской обл.,сб.500,поз.9826</t>
  </si>
  <si>
    <t>Сжим соединительный</t>
  </si>
  <si>
    <t>544-0089</t>
  </si>
  <si>
    <t>ТССЦ Ульяновской обл.,сб.544,поз.0089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</si>
  <si>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</si>
  <si>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040502</t>
  </si>
  <si>
    <t>344142</t>
  </si>
  <si>
    <t>Установки для сварки ручной дуговой (постоянного тока)</t>
  </si>
  <si>
    <t>101-0813</t>
  </si>
  <si>
    <t>ТССЦ Ульяновской обл.,сб.101,поз.0813</t>
  </si>
  <si>
    <t>Проволока стальная низкоуглеродистая разного назначения оцинкованная диаметром 3.0 мм</t>
  </si>
  <si>
    <t>101-1924</t>
  </si>
  <si>
    <t>ТССЦ Ульяновской обл.,сб.101,поз.1924</t>
  </si>
  <si>
    <t>Электроды диаметром 4 мм Э42А</t>
  </si>
  <si>
    <t>101-1977</t>
  </si>
  <si>
    <t>ТССЦ Ульяновской обл.,сб.101,поз.1977</t>
  </si>
  <si>
    <t>Болты строительные с гайками и шайбами</t>
  </si>
  <si>
    <t>101-9940</t>
  </si>
  <si>
    <t>ТССЦ Ульяновской обл.,сб.101,поз.9940</t>
  </si>
  <si>
    <t>Шплинт проволочный</t>
  </si>
  <si>
    <t>103-9163</t>
  </si>
  <si>
    <t>ТССЦ Ульяновской обл.,сб.103,поз.9163</t>
  </si>
  <si>
    <t>Муфты натяжные</t>
  </si>
  <si>
    <t>201-9404</t>
  </si>
  <si>
    <t>ТССЦ Ульяновской обл.,сб.201,поз.9404</t>
  </si>
  <si>
    <t>Конструкции стальные индивидуальные листовые сварные из стали толщиной 3-10 мм, массой до 0,1 т</t>
  </si>
  <si>
    <t>500-9056</t>
  </si>
  <si>
    <t>ТССЦ Ульяновской обл.,сб.500,поз.9056</t>
  </si>
  <si>
    <t>Колпачки изолирующие</t>
  </si>
  <si>
    <t>500-9202</t>
  </si>
  <si>
    <t>ТССЦ Ульяновской обл.,сб.500,поз.9202</t>
  </si>
  <si>
    <t>Анкер тросовой</t>
  </si>
  <si>
    <t>500-9369</t>
  </si>
  <si>
    <t>ТССЦ Ульяновской обл.,сб.500,поз.9369</t>
  </si>
  <si>
    <t>Зажимы тросовые</t>
  </si>
  <si>
    <t>331451</t>
  </si>
  <si>
    <t>Перфораторы электрические</t>
  </si>
  <si>
    <t>101-9031</t>
  </si>
  <si>
    <t>ТССЦ Ульяновской обл.,сб.101,поз.9031</t>
  </si>
  <si>
    <t>Скобы</t>
  </si>
  <si>
    <t>101-9100</t>
  </si>
  <si>
    <t>ТССЦ Ульяновской обл.,сб.101,поз.9100</t>
  </si>
  <si>
    <t>Патроны для пристрелки</t>
  </si>
  <si>
    <t>101-9103</t>
  </si>
  <si>
    <t>ТССЦ Ульяновской обл.,сб.101,поз.9103</t>
  </si>
  <si>
    <t>Дюбели распорные</t>
  </si>
  <si>
    <t>101-9109</t>
  </si>
  <si>
    <t>ТССЦ Ульяновской обл.,сб.101,поз.9109</t>
  </si>
  <si>
    <t>Дюбели для пристрелки</t>
  </si>
  <si>
    <t>1-3.9-73</t>
  </si>
  <si>
    <t>Затраты труда рабочих-строителей (средний разряд 3.9)</t>
  </si>
  <si>
    <t>101-1964</t>
  </si>
  <si>
    <t>ТССЦ Ульяновской обл.,сб.101,поз.1964</t>
  </si>
  <si>
    <t>Шпагат бумажный</t>
  </si>
  <si>
    <t>101-9760</t>
  </si>
  <si>
    <t>ТССЦ Ульяновской обл.,сб.101,поз.9760</t>
  </si>
  <si>
    <t>Лак электроизоляционный 318</t>
  </si>
  <si>
    <t>201-9408</t>
  </si>
  <si>
    <t>ТССЦ Ульяновской обл.,сб.201,поз.9408</t>
  </si>
  <si>
    <t>Конструкции стальные индивидуальные решетчатые сварные массой до 0,1 т</t>
  </si>
  <si>
    <t>500-9062</t>
  </si>
  <si>
    <t>ТССЦ Ульяновской обл.,сб.500,поз.9062</t>
  </si>
  <si>
    <t>Hаконечники кабельные</t>
  </si>
  <si>
    <t>500-9081</t>
  </si>
  <si>
    <t>ТССЦ Ульяновской обл.,сб.500,поз.9081</t>
  </si>
  <si>
    <t>Перемычки гибкие, тип ПГС-50</t>
  </si>
  <si>
    <t>500-9619</t>
  </si>
  <si>
    <t>ТССЦ Ульяновской обл.,сб.500,поз.9619</t>
  </si>
  <si>
    <t>Hитки швейные</t>
  </si>
  <si>
    <t>542-9033</t>
  </si>
  <si>
    <t>ТССЦ Ульяновской обл.,сб.542,поз.9033</t>
  </si>
  <si>
    <t>Вазелин технический</t>
  </si>
  <si>
    <t>1-4.2-73</t>
  </si>
  <si>
    <t>Затраты труда рабочих-строителей (средний разряд 4.2)</t>
  </si>
  <si>
    <t>500-9113</t>
  </si>
  <si>
    <t>ТССЦ Ульяновской обл.,сб.500,поз.9113</t>
  </si>
  <si>
    <t>Шпильки</t>
  </si>
  <si>
    <t>500-9129</t>
  </si>
  <si>
    <t>ТССЦ Ульяновской обл.,сб.500,поз.9129</t>
  </si>
  <si>
    <t>Розетки потолочные</t>
  </si>
  <si>
    <t>500-9264</t>
  </si>
  <si>
    <t>ТССЦ Ульяновской обл.,сб.500,поз.9264</t>
  </si>
  <si>
    <t>Трубка полихлорвиниловая</t>
  </si>
  <si>
    <t>1-3.3-73</t>
  </si>
  <si>
    <t>Затраты труда рабочих-строителей (средний разряд 3.3)</t>
  </si>
  <si>
    <t>101-0090</t>
  </si>
  <si>
    <t>ТССЦ Ульяновской обл.,сб.101,поз.0090</t>
  </si>
  <si>
    <t>Болты с шестигранной головкой диаметром резьбы 10 мм</t>
  </si>
  <si>
    <t>101-0122</t>
  </si>
  <si>
    <t>ТССЦ Ульяновской обл.,сб.101,поз.0122</t>
  </si>
  <si>
    <t>Гайки шестигранные диаметр резьбы 10 мм</t>
  </si>
  <si>
    <t>101-1305</t>
  </si>
  <si>
    <t>ТССЦ Ульяновской обл.,сб.101,поз.1305</t>
  </si>
  <si>
    <t>Портландцемент общестроительного назначения бездобавочный марки 400</t>
  </si>
  <si>
    <t>101-1641</t>
  </si>
  <si>
    <t>ТССЦ Ульяновской обл.,сб.101,поз.1641</t>
  </si>
  <si>
    <t>Сталь угловая, равнополочная, марка стали ВСт3кп2 размером 50х50х5 мм</t>
  </si>
  <si>
    <t>101-9928</t>
  </si>
  <si>
    <t>ТССЦ Ульяновской обл.,сб.101,поз.9928</t>
  </si>
  <si>
    <t>Шайбы диаметром 8-12 мм</t>
  </si>
  <si>
    <t>500-9055</t>
  </si>
  <si>
    <t>ТССЦ Ульяновской обл.,сб.500,поз.9055</t>
  </si>
  <si>
    <t>Hаконечники кабельные медные</t>
  </si>
  <si>
    <t>1-3.5-73</t>
  </si>
  <si>
    <t>Затраты труда рабочих-строителей (средний разряд 3.5)</t>
  </si>
  <si>
    <t>110-0014</t>
  </si>
  <si>
    <t>ТССЦ Ульяновской обл.,сб.110,поз.0014</t>
  </si>
  <si>
    <t>Глухари</t>
  </si>
  <si>
    <t>507-0925</t>
  </si>
  <si>
    <t>ТССЦ Ульяновской обл.,сб.507,поз.0925</t>
  </si>
  <si>
    <t>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</t>
  </si>
  <si>
    <t>1-4.1-73</t>
  </si>
  <si>
    <t>Затраты труда рабочих-строителей (средний разряд 4.1)</t>
  </si>
  <si>
    <t>101-0812</t>
  </si>
  <si>
    <t>ТССЦ Ульяновской обл.,сб.101,поз.0812</t>
  </si>
  <si>
    <t>Проволока стальная низкоуглеродистая разного назначения оцинкованная диаметром 1.6 мм</t>
  </si>
  <si>
    <t>101-1481</t>
  </si>
  <si>
    <t>ТССЦ Ульяновской обл.,сб.101,поз.1481</t>
  </si>
  <si>
    <t>Шурупы с полукруглой головкой 4х40 мм</t>
  </si>
  <si>
    <t>1-10.1-73</t>
  </si>
  <si>
    <t>Техник I категории</t>
  </si>
  <si>
    <t>1-20.1-73</t>
  </si>
  <si>
    <t>Инженер I категории</t>
  </si>
  <si>
    <t>1-20.2-73</t>
  </si>
  <si>
    <t>Инженер II категории</t>
  </si>
  <si>
    <t>1-20.3-73</t>
  </si>
  <si>
    <t>Инженер III категории</t>
  </si>
  <si>
    <t>1-30.0-73</t>
  </si>
  <si>
    <t>Ведущий инженер</t>
  </si>
  <si>
    <t>Установка провододержателей.  Прокладка провода.  Окраска жил кабеля при ширине пучка 50 мм.  Формовка кабеля при длине до 2 м.  Одноразовая прозвонка кабелей в соответствии со схемой кабельных соединений.  Крепление кабелей на кабельной опоре зажимами с частичной подшивкой, вырубанием и врубанием штеккеров и выправкой без сборки зажимов.  Изготовление бирок для маркировки кабеля.</t>
  </si>
  <si>
    <t>Для норм 1-5: 1. Установка штырей. 2. Установка светильников. 3. Ввертывание ламп. 4. Присоединение. 5. Опробование на зажигание. Для норм 6-9: 1. Установка деталей крепления. 2. Установка светильника. 3. Ввертывание ламп. 4. Присоединение. 5. Опробование на зажигание. 6. Оснастка кронштейнов (норма 9). Для норм 10-15: 1. Изготовление конструкций. 2. Установка конструкций. 3. Установка светильников. 4. Присоединение. 5. Ввертывание ламп. 5. Опробование на зажигание. Для норм 16-18: 1. Установка светильника. 2. Присоединение. 3. Ввертывание ламп. 4. Опробование на зажигание.</t>
  </si>
  <si>
    <t>Наименование стройки:</t>
  </si>
  <si>
    <t>Объект:</t>
  </si>
  <si>
    <t>Наименование объекта:</t>
  </si>
  <si>
    <t>Основание:</t>
  </si>
  <si>
    <t>Составлена в ценах</t>
  </si>
  <si>
    <t>г.</t>
  </si>
  <si>
    <t>Сметная стоимость</t>
  </si>
  <si>
    <t>тыс.руб</t>
  </si>
  <si>
    <t>Нормативная трудоемкость</t>
  </si>
  <si>
    <t>чел.-ч</t>
  </si>
  <si>
    <t>Сметная заработная плата</t>
  </si>
  <si>
    <t>№</t>
  </si>
  <si>
    <t>п/п</t>
  </si>
  <si>
    <t>Шифр и №</t>
  </si>
  <si>
    <t>позиции</t>
  </si>
  <si>
    <t>норматива</t>
  </si>
  <si>
    <t>Наименование</t>
  </si>
  <si>
    <t>Единица</t>
  </si>
  <si>
    <t>изме-</t>
  </si>
  <si>
    <t>рения</t>
  </si>
  <si>
    <t>Коли-</t>
  </si>
  <si>
    <t>чество</t>
  </si>
  <si>
    <t>Цена</t>
  </si>
  <si>
    <t>базовая</t>
  </si>
  <si>
    <t>Стоимость</t>
  </si>
  <si>
    <t xml:space="preserve">Локальная смета  </t>
  </si>
  <si>
    <t>Раздел</t>
  </si>
  <si>
    <t xml:space="preserve">Итого по объекту  </t>
  </si>
  <si>
    <t>Заказчик</t>
  </si>
  <si>
    <t>[должность,подпись(инициалы,фамилия)]</t>
  </si>
  <si>
    <t>руб</t>
  </si>
  <si>
    <t>Утверждаю:</t>
  </si>
  <si>
    <t>В.С. Матвеев</t>
  </si>
  <si>
    <t>_________________</t>
  </si>
  <si>
    <t>Согласовано:</t>
  </si>
  <si>
    <t>Л.Н. Ермакова</t>
  </si>
  <si>
    <t xml:space="preserve">Монтаж АПС и Системы оповещения в МДОУ детский сад "Солнышко" с. Рязаново Мелекесского района  </t>
  </si>
  <si>
    <t>Проверил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</si>
</sst>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right" wrapText="1" shrinkToFit="1"/>
    </xf>
    <xf numFmtId="0" fontId="9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2" fontId="9" fillId="0" borderId="0" xfId="0" applyNumberFormat="1" applyFont="1" applyAlignment="1">
      <alignment horizontal="left"/>
    </xf>
    <xf numFmtId="0" fontId="14" fillId="0" borderId="14" xfId="0" applyFont="1" applyBorder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130" zoomScaleNormal="130" zoomScalePageLayoutView="0" workbookViewId="0" topLeftCell="A60">
      <selection activeCell="B135" sqref="B135"/>
    </sheetView>
  </sheetViews>
  <sheetFormatPr defaultColWidth="9.140625" defaultRowHeight="12.75"/>
  <cols>
    <col min="1" max="1" width="5.28125" style="0" customWidth="1"/>
    <col min="2" max="2" width="35.7109375" style="0" customWidth="1"/>
    <col min="3" max="3" width="10.7109375" style="0" customWidth="1"/>
    <col min="8" max="8" width="9.421875" style="0" bestFit="1" customWidth="1"/>
  </cols>
  <sheetData>
    <row r="1" s="5" customFormat="1" ht="11.25">
      <c r="A1" s="5" t="str">
        <f>Source!B1</f>
        <v>Smeta.ru  (495) 974-1589</v>
      </c>
    </row>
    <row r="2" s="5" customFormat="1" ht="11.25"/>
    <row r="3" spans="2:8" s="5" customFormat="1" ht="15.75">
      <c r="B3" s="38" t="s">
        <v>452</v>
      </c>
      <c r="H3" s="38" t="s">
        <v>455</v>
      </c>
    </row>
    <row r="4" spans="2:8" s="5" customFormat="1" ht="15.75">
      <c r="B4" s="38" t="s">
        <v>453</v>
      </c>
      <c r="H4" s="38" t="s">
        <v>456</v>
      </c>
    </row>
    <row r="5" spans="2:8" s="5" customFormat="1" ht="15.75">
      <c r="B5" s="38" t="s">
        <v>454</v>
      </c>
      <c r="H5" s="38" t="s">
        <v>454</v>
      </c>
    </row>
    <row r="7" spans="1:9" ht="12.75">
      <c r="A7" s="4" t="s">
        <v>421</v>
      </c>
      <c r="C7" s="31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Монтаж АПС и Системы оповещения в МДОУ детский сад "Солнышко" с. Рязаново Мелекесского района  </v>
      </c>
      <c r="D7" s="31"/>
      <c r="E7" s="31"/>
      <c r="F7" s="31"/>
      <c r="G7" s="31"/>
      <c r="H7" s="31"/>
      <c r="I7" s="31"/>
    </row>
    <row r="8" spans="5:6" ht="12.75">
      <c r="E8" s="4" t="s">
        <v>422</v>
      </c>
      <c r="F8" s="6" t="str">
        <f>Source!F12</f>
        <v>Новый объект</v>
      </c>
    </row>
    <row r="10" spans="1:9" ht="15">
      <c r="A10" s="32" t="str">
        <f>CONCATENATE("Локальная смета   ",Source!F12)</f>
        <v>Локальная смета   Новый объект</v>
      </c>
      <c r="B10" s="32"/>
      <c r="C10" s="32"/>
      <c r="D10" s="32"/>
      <c r="E10" s="32"/>
      <c r="F10" s="32"/>
      <c r="G10" s="32"/>
      <c r="H10" s="32"/>
      <c r="I10" s="32"/>
    </row>
    <row r="11" spans="1:9" ht="18.75">
      <c r="A11" s="33" t="str">
        <f>Source!G12</f>
        <v>Монтаж АПС и Системы оповещения в МДОУ детский сад "Солнышко" с. Рязаново Мелекесского района  </v>
      </c>
      <c r="B11" s="33"/>
      <c r="C11" s="33"/>
      <c r="D11" s="33"/>
      <c r="E11" s="33"/>
      <c r="F11" s="33"/>
      <c r="G11" s="33"/>
      <c r="H11" s="33"/>
      <c r="I11" s="33"/>
    </row>
    <row r="13" spans="1:9" ht="12.75">
      <c r="A13" s="4" t="s">
        <v>423</v>
      </c>
      <c r="C13" s="31" t="str">
        <f>IF(Source!G12&lt;&gt;"",Source!G12,Source!F12)</f>
        <v>Монтаж АПС и Системы оповещения в МДОУ детский сад "Солнышко" с. Рязаново Мелекесского района  </v>
      </c>
      <c r="D13" s="31"/>
      <c r="E13" s="31"/>
      <c r="F13" s="31"/>
      <c r="G13" s="31"/>
      <c r="H13" s="31"/>
      <c r="I13" s="31"/>
    </row>
    <row r="15" spans="1:9" ht="12.75">
      <c r="A15" s="4" t="s">
        <v>424</v>
      </c>
      <c r="C15" s="31">
        <f>Source!J12</f>
      </c>
      <c r="D15" s="31"/>
      <c r="E15" s="31"/>
      <c r="F15" s="31"/>
      <c r="G15" s="31"/>
      <c r="H15" s="31"/>
      <c r="I15" s="31"/>
    </row>
    <row r="16" spans="1:5" ht="12.75">
      <c r="A16" s="4" t="s">
        <v>425</v>
      </c>
      <c r="C16" s="7">
        <f>IF(AND(Source!P12&lt;&gt;0,Source!Q12&lt;&gt;0),DATE(Source!P12,Source!Q12,1),IF(Source!AF12=0,"",IF(Source!AN12=0,"",DATE(Source!AF12,Source!AN12,1))))</f>
      </c>
      <c r="D16" s="8">
        <f>IF(AND(Source!P12&lt;&gt;0,Source!Q12&lt;&gt;0),Source!P12,IF(Source!AF12=0,"",Source!AF12))</f>
      </c>
      <c r="E16" t="s">
        <v>426</v>
      </c>
    </row>
    <row r="17" spans="5:9" ht="12.75">
      <c r="E17" s="4" t="s">
        <v>427</v>
      </c>
      <c r="H17" s="9">
        <f>Source!F131</f>
        <v>113987.71</v>
      </c>
      <c r="I17" s="6" t="s">
        <v>451</v>
      </c>
    </row>
    <row r="18" spans="5:9" ht="12.75">
      <c r="E18" s="4" t="s">
        <v>429</v>
      </c>
      <c r="H18" s="9">
        <f>(Source!U18)</f>
        <v>978.44</v>
      </c>
      <c r="I18" s="6" t="s">
        <v>430</v>
      </c>
    </row>
    <row r="19" spans="5:9" ht="12.75">
      <c r="E19" s="4" t="s">
        <v>431</v>
      </c>
      <c r="H19" s="9">
        <f>(Source!S18/1000)</f>
        <v>9.85425</v>
      </c>
      <c r="I19" s="6" t="s">
        <v>428</v>
      </c>
    </row>
    <row r="20" spans="1:9" ht="12.75">
      <c r="A20" s="12"/>
      <c r="B20" s="13"/>
      <c r="C20" s="17"/>
      <c r="D20" s="12"/>
      <c r="E20" s="12"/>
      <c r="F20" s="12"/>
      <c r="G20" s="12"/>
      <c r="H20" s="12"/>
      <c r="I20" s="13"/>
    </row>
    <row r="21" spans="1:9" ht="12.75">
      <c r="A21" s="16" t="s">
        <v>432</v>
      </c>
      <c r="B21" s="15"/>
      <c r="C21" s="18" t="s">
        <v>434</v>
      </c>
      <c r="D21" s="16" t="s">
        <v>438</v>
      </c>
      <c r="E21" s="16" t="s">
        <v>441</v>
      </c>
      <c r="F21" s="16" t="s">
        <v>443</v>
      </c>
      <c r="G21" s="16" t="s">
        <v>445</v>
      </c>
      <c r="H21" s="16" t="s">
        <v>443</v>
      </c>
      <c r="I21" s="15" t="s">
        <v>445</v>
      </c>
    </row>
    <row r="22" spans="1:9" ht="12.75">
      <c r="A22" s="16" t="s">
        <v>433</v>
      </c>
      <c r="B22" s="15" t="s">
        <v>437</v>
      </c>
      <c r="C22" s="18" t="s">
        <v>435</v>
      </c>
      <c r="D22" s="16" t="s">
        <v>439</v>
      </c>
      <c r="E22" s="16" t="s">
        <v>442</v>
      </c>
      <c r="F22" s="16" t="s">
        <v>444</v>
      </c>
      <c r="G22" s="16" t="s">
        <v>444</v>
      </c>
      <c r="H22" s="11"/>
      <c r="I22" s="14"/>
    </row>
    <row r="23" spans="1:9" ht="12.75">
      <c r="A23" s="11"/>
      <c r="B23" s="14"/>
      <c r="C23" s="18" t="s">
        <v>436</v>
      </c>
      <c r="D23" s="16" t="s">
        <v>440</v>
      </c>
      <c r="E23" s="16"/>
      <c r="F23" s="21" t="s">
        <v>105</v>
      </c>
      <c r="G23" s="21" t="s">
        <v>105</v>
      </c>
      <c r="H23" s="21" t="s">
        <v>105</v>
      </c>
      <c r="I23" s="20" t="s">
        <v>105</v>
      </c>
    </row>
    <row r="24" spans="1:9" ht="12.75">
      <c r="A24" s="11"/>
      <c r="B24" s="14"/>
      <c r="C24" s="10"/>
      <c r="D24" s="11"/>
      <c r="E24" s="11"/>
      <c r="F24" s="11"/>
      <c r="G24" s="11"/>
      <c r="H24" s="11"/>
      <c r="I24" s="14"/>
    </row>
    <row r="25" spans="1:9" ht="12.75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</row>
    <row r="27" spans="2:9" ht="15.75">
      <c r="B27" s="23" t="s">
        <v>446</v>
      </c>
      <c r="C27" s="34" t="str">
        <f>IF(Source!C12="1",Source!F20,Source!G20)</f>
        <v>Монтажные работы</v>
      </c>
      <c r="D27" s="34"/>
      <c r="E27" s="34"/>
      <c r="F27" s="34"/>
      <c r="G27" s="34"/>
      <c r="H27" s="34"/>
      <c r="I27" s="34"/>
    </row>
    <row r="29" spans="1:11" ht="36">
      <c r="A29" s="24" t="str">
        <f>Source!E24</f>
        <v>2</v>
      </c>
      <c r="B29" s="25" t="str">
        <f>Source!G24</f>
        <v>Аппараты приемные. Приборы ПС приемно-контрольные, пусковые. Концентратор: блок базовый на 20 лучей</v>
      </c>
      <c r="C29" s="25" t="str">
        <f>Source!F24</f>
        <v>м10-08-001-2</v>
      </c>
      <c r="D29" s="26" t="str">
        <f>Source!H24</f>
        <v>1шт.</v>
      </c>
      <c r="E29" s="6">
        <f>Source!I24</f>
        <v>1</v>
      </c>
      <c r="F29" s="27">
        <f>ROUND(Source!AB24,2)</f>
        <v>393.89</v>
      </c>
      <c r="G29" s="27">
        <f>Source!AB24*Source!I24</f>
        <v>393.89</v>
      </c>
      <c r="H29" s="27">
        <f>IF(Source!I24&lt;&gt;0,ROUND(Source!O24/Source!I24,2),0)</f>
        <v>393.89</v>
      </c>
      <c r="I29" s="28">
        <f>Source!O24</f>
        <v>393.89</v>
      </c>
      <c r="J29" s="6"/>
      <c r="K29" s="6"/>
    </row>
    <row r="30" spans="5:11" ht="12.75">
      <c r="E30" s="6"/>
      <c r="F30" s="6">
        <f>ROUND(Source!AF24,2)</f>
        <v>391.95</v>
      </c>
      <c r="G30" s="6">
        <f>Source!AF24*Source!I24</f>
        <v>391.95</v>
      </c>
      <c r="H30" s="6">
        <f>IF(Source!I24&lt;&gt;0,ROUND(Source!S24/Source!I24,2),0)</f>
        <v>391.95</v>
      </c>
      <c r="I30" s="8">
        <f>Source!S24</f>
        <v>391.95</v>
      </c>
      <c r="J30" s="6"/>
      <c r="K30" s="6"/>
    </row>
    <row r="31" spans="1:11" ht="48">
      <c r="A31" s="24" t="str">
        <f>Source!E25</f>
        <v>5</v>
      </c>
      <c r="B31" s="25" t="str">
        <f>Source!G25</f>
        <v>Извещатели. Извещатели ПС автоматические: тепловой электро-контактный, магнитоконтактный в нормальном исполнении</v>
      </c>
      <c r="C31" s="25" t="str">
        <f>Source!F25</f>
        <v>м10-08-002-1</v>
      </c>
      <c r="D31" s="26" t="str">
        <f>Source!H25</f>
        <v>1шт.</v>
      </c>
      <c r="E31" s="6">
        <f>Source!I25</f>
        <v>32</v>
      </c>
      <c r="F31" s="27">
        <f>ROUND(Source!AB25,2)</f>
        <v>9.93</v>
      </c>
      <c r="G31" s="27">
        <f>Source!AB25*Source!I25</f>
        <v>317.76</v>
      </c>
      <c r="H31" s="27">
        <f>IF(Source!I25&lt;&gt;0,ROUND(Source!O25/Source!I25,2),0)</f>
        <v>9.93</v>
      </c>
      <c r="I31" s="28">
        <f>Source!O25</f>
        <v>317.76</v>
      </c>
      <c r="J31" s="6"/>
      <c r="K31" s="6"/>
    </row>
    <row r="32" spans="5:11" ht="12.75">
      <c r="E32" s="6"/>
      <c r="F32" s="6">
        <f>ROUND(Source!AF25,2)</f>
        <v>9.61</v>
      </c>
      <c r="G32" s="6">
        <f>Source!AF25*Source!I25</f>
        <v>307.52</v>
      </c>
      <c r="H32" s="6">
        <f>IF(Source!I25&lt;&gt;0,ROUND(Source!S25/Source!I25,2),0)</f>
        <v>9.61</v>
      </c>
      <c r="I32" s="8">
        <f>Source!S25</f>
        <v>307.52</v>
      </c>
      <c r="J32" s="6"/>
      <c r="K32" s="6"/>
    </row>
    <row r="33" spans="1:11" ht="48">
      <c r="A33" s="24" t="str">
        <f>Source!E26</f>
        <v>6</v>
      </c>
      <c r="B33" s="25" t="str">
        <f>Source!G26</f>
        <v>Извещатели. Извещатели ПС автоматические: дымовой, фотоэлектрический, радиоизотопный, световой в нормальном исполнении</v>
      </c>
      <c r="C33" s="25" t="str">
        <f>Source!F26</f>
        <v>м10-08-002-2</v>
      </c>
      <c r="D33" s="26" t="str">
        <f>Source!H26</f>
        <v>1шт.</v>
      </c>
      <c r="E33" s="6">
        <f>Source!I26</f>
        <v>90</v>
      </c>
      <c r="F33" s="27">
        <f>ROUND(Source!AB26,2)</f>
        <v>20.01</v>
      </c>
      <c r="G33" s="27">
        <f>Source!AB26*Source!I26</f>
        <v>1800.9</v>
      </c>
      <c r="H33" s="27">
        <f>IF(Source!I26&lt;&gt;0,ROUND(Source!O26/Source!I26,2),0)</f>
        <v>20.01</v>
      </c>
      <c r="I33" s="28">
        <f>Source!O26</f>
        <v>1800.9</v>
      </c>
      <c r="J33" s="6"/>
      <c r="K33" s="6"/>
    </row>
    <row r="34" spans="5:11" ht="12.75">
      <c r="E34" s="6"/>
      <c r="F34" s="6">
        <f>ROUND(Source!AF26,2)</f>
        <v>19.22</v>
      </c>
      <c r="G34" s="6">
        <f>Source!AF26*Source!I26</f>
        <v>1729.8</v>
      </c>
      <c r="H34" s="6">
        <f>IF(Source!I26&lt;&gt;0,ROUND(Source!S26/Source!I26,2),0)</f>
        <v>19.22</v>
      </c>
      <c r="I34" s="8">
        <f>Source!S26</f>
        <v>1729.8</v>
      </c>
      <c r="J34" s="6"/>
      <c r="K34" s="6"/>
    </row>
    <row r="35" spans="1:11" ht="36">
      <c r="A35" s="24" t="str">
        <f>Source!E27</f>
        <v>10</v>
      </c>
      <c r="B35" s="25" t="str">
        <f>Source!G27</f>
        <v>Прокладка кабелей и проводов питания на провододержателях. Кабель или провод питания сечением, мм2: 6</v>
      </c>
      <c r="C35" s="25" t="str">
        <f>Source!F27</f>
        <v>м10-01-053-1</v>
      </c>
      <c r="D35" s="26" t="str">
        <f>Source!H27</f>
        <v>100 м</v>
      </c>
      <c r="E35" s="6">
        <f>Source!I27</f>
        <v>0.8</v>
      </c>
      <c r="F35" s="27">
        <f>ROUND(Source!AB27,2)</f>
        <v>162.06</v>
      </c>
      <c r="G35" s="27">
        <f>Source!AB27*Source!I27</f>
        <v>129.648</v>
      </c>
      <c r="H35" s="27">
        <f>IF(Source!I27&lt;&gt;0,ROUND(Source!O27/Source!I27,2),0)</f>
        <v>162.05</v>
      </c>
      <c r="I35" s="28">
        <f>Source!O27</f>
        <v>129.64</v>
      </c>
      <c r="J35" s="6"/>
      <c r="K35" s="6"/>
    </row>
    <row r="36" spans="5:11" ht="12.75">
      <c r="E36" s="6"/>
      <c r="F36" s="6">
        <f>ROUND(Source!AF27,2)</f>
        <v>118.2</v>
      </c>
      <c r="G36" s="6">
        <f>Source!AF27*Source!I27</f>
        <v>94.56</v>
      </c>
      <c r="H36" s="6">
        <f>IF(Source!I27&lt;&gt;0,ROUND(Source!S27/Source!I27,2),0)</f>
        <v>118.2</v>
      </c>
      <c r="I36" s="8">
        <f>Source!S27</f>
        <v>94.56</v>
      </c>
      <c r="J36" s="6"/>
      <c r="K36" s="6"/>
    </row>
    <row r="37" spans="1:11" ht="24">
      <c r="A37" s="24" t="str">
        <f>Source!E28</f>
        <v>11</v>
      </c>
      <c r="B37" s="25" t="str">
        <f>Source!G28</f>
        <v>Провода в коробах:  Провод, сечение, мм2, до 6</v>
      </c>
      <c r="C37" s="25" t="str">
        <f>Source!F28</f>
        <v>м08-02-399-1</v>
      </c>
      <c r="D37" s="26" t="str">
        <f>Source!H28</f>
        <v>100 м</v>
      </c>
      <c r="E37" s="6">
        <f>Source!I28</f>
        <v>4</v>
      </c>
      <c r="F37" s="27">
        <f>ROUND(Source!AB28,2)</f>
        <v>91.05</v>
      </c>
      <c r="G37" s="27">
        <f>Source!AB28*Source!I28</f>
        <v>364.2</v>
      </c>
      <c r="H37" s="27">
        <f>IF(Source!I28&lt;&gt;0,ROUND(Source!O28/Source!I28,2),0)</f>
        <v>91.05</v>
      </c>
      <c r="I37" s="28">
        <f>Source!O28</f>
        <v>364.2</v>
      </c>
      <c r="J37" s="6"/>
      <c r="K37" s="6"/>
    </row>
    <row r="38" spans="5:11" ht="12.75">
      <c r="E38" s="6"/>
      <c r="F38" s="6">
        <f>ROUND(Source!AF28,2)</f>
        <v>33.05</v>
      </c>
      <c r="G38" s="6">
        <f>Source!AF28*Source!I28</f>
        <v>132.2</v>
      </c>
      <c r="H38" s="6">
        <f>IF(Source!I28&lt;&gt;0,ROUND(Source!S28/Source!I28,2),0)</f>
        <v>33.05</v>
      </c>
      <c r="I38" s="8">
        <f>Source!S28</f>
        <v>132.2</v>
      </c>
      <c r="J38" s="6"/>
      <c r="K38" s="6"/>
    </row>
    <row r="39" spans="1:11" ht="24">
      <c r="A39" s="24" t="str">
        <f>Source!E29</f>
        <v>12</v>
      </c>
      <c r="B39" s="25" t="str">
        <f>Source!G29</f>
        <v>Проводки тросовые:  Провод до 4 в линии, сечение жил, мм2, до 6</v>
      </c>
      <c r="C39" s="25" t="str">
        <f>Source!F29</f>
        <v>м08-02-394-1</v>
      </c>
      <c r="D39" s="26" t="str">
        <f>Source!H29</f>
        <v>100 м</v>
      </c>
      <c r="E39" s="6">
        <f>Source!I29</f>
        <v>10</v>
      </c>
      <c r="F39" s="27">
        <f>ROUND(Source!AB29,2)</f>
        <v>967.41</v>
      </c>
      <c r="G39" s="27">
        <f>Source!AB29*Source!I29</f>
        <v>9674.1</v>
      </c>
      <c r="H39" s="27">
        <f>IF(Source!I29&lt;&gt;0,ROUND(Source!O29/Source!I29,2),0)</f>
        <v>967.41</v>
      </c>
      <c r="I39" s="28">
        <f>Source!O29</f>
        <v>9674.1</v>
      </c>
      <c r="J39" s="6"/>
      <c r="K39" s="6"/>
    </row>
    <row r="40" spans="5:11" ht="12.75">
      <c r="E40" s="6"/>
      <c r="F40" s="6">
        <f>ROUND(Source!AF29,2)</f>
        <v>266.68</v>
      </c>
      <c r="G40" s="6">
        <f>Source!AF29*Source!I29</f>
        <v>2666.8</v>
      </c>
      <c r="H40" s="6">
        <f>IF(Source!I29&lt;&gt;0,ROUND(Source!S29/Source!I29,2),0)</f>
        <v>266.68</v>
      </c>
      <c r="I40" s="8">
        <f>Source!S29</f>
        <v>2666.8</v>
      </c>
      <c r="J40" s="6"/>
      <c r="K40" s="6"/>
    </row>
    <row r="41" spans="1:11" ht="36">
      <c r="A41" s="24" t="str">
        <f>Source!E30</f>
        <v>13</v>
      </c>
      <c r="B41" s="25" t="str">
        <f>Source!G30</f>
        <v>Короба металлические:  Короб на конструкциях, кронштейнах, по фермам и колоннам, длина, м 2</v>
      </c>
      <c r="C41" s="25" t="str">
        <f>Source!F30</f>
        <v>м08-02-396-1</v>
      </c>
      <c r="D41" s="26" t="str">
        <f>Source!H30</f>
        <v>100 м</v>
      </c>
      <c r="E41" s="6">
        <f>Source!I30</f>
        <v>2</v>
      </c>
      <c r="F41" s="27">
        <f>ROUND(Source!AB30,2)</f>
        <v>1130.88</v>
      </c>
      <c r="G41" s="27">
        <f>Source!AB30*Source!I30</f>
        <v>2261.76</v>
      </c>
      <c r="H41" s="27">
        <f>IF(Source!I30&lt;&gt;0,ROUND(Source!O30/Source!I30,2),0)</f>
        <v>1130.88</v>
      </c>
      <c r="I41" s="28">
        <f>Source!O30</f>
        <v>2261.76</v>
      </c>
      <c r="J41" s="6"/>
      <c r="K41" s="6"/>
    </row>
    <row r="42" spans="5:11" ht="12.75">
      <c r="E42" s="6"/>
      <c r="F42" s="6">
        <f>ROUND(Source!AF30,2)</f>
        <v>353.06</v>
      </c>
      <c r="G42" s="6">
        <f>Source!AF30*Source!I30</f>
        <v>706.12</v>
      </c>
      <c r="H42" s="6">
        <f>IF(Source!I30&lt;&gt;0,ROUND(Source!S30/Source!I30,2),0)</f>
        <v>353.06</v>
      </c>
      <c r="I42" s="8">
        <f>Source!S30</f>
        <v>706.12</v>
      </c>
      <c r="J42" s="6"/>
      <c r="K42" s="6"/>
    </row>
    <row r="43" spans="1:11" ht="72">
      <c r="A43" s="24" t="str">
        <f>Source!E31</f>
        <v>16</v>
      </c>
      <c r="B43" s="25" t="str">
        <f>Source!G31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v>
      </c>
      <c r="C43" s="25" t="str">
        <f>Source!F31</f>
        <v>м08-03-526-1</v>
      </c>
      <c r="D43" s="26" t="str">
        <f>Source!H31</f>
        <v>шт.</v>
      </c>
      <c r="E43" s="6">
        <f>Source!I31</f>
        <v>1</v>
      </c>
      <c r="F43" s="27">
        <f>ROUND(Source!AB31,2)</f>
        <v>19.87</v>
      </c>
      <c r="G43" s="27">
        <f>Source!AB31*Source!I31</f>
        <v>19.87</v>
      </c>
      <c r="H43" s="27">
        <f>IF(Source!I31&lt;&gt;0,ROUND(Source!O31/Source!I31,2),0)</f>
        <v>19.87</v>
      </c>
      <c r="I43" s="28">
        <f>Source!O31</f>
        <v>19.87</v>
      </c>
      <c r="J43" s="6"/>
      <c r="K43" s="6"/>
    </row>
    <row r="44" spans="5:11" ht="12.75">
      <c r="E44" s="6"/>
      <c r="F44" s="6">
        <f>ROUND(Source!AF31,2)</f>
        <v>14.84</v>
      </c>
      <c r="G44" s="6">
        <f>Source!AF31*Source!I31</f>
        <v>14.84</v>
      </c>
      <c r="H44" s="6">
        <f>IF(Source!I31&lt;&gt;0,ROUND(Source!S31/Source!I31,2),0)</f>
        <v>14.84</v>
      </c>
      <c r="I44" s="8">
        <f>Source!S31</f>
        <v>14.84</v>
      </c>
      <c r="J44" s="6"/>
      <c r="K44" s="6"/>
    </row>
    <row r="45" spans="1:11" ht="48">
      <c r="A45" s="24" t="str">
        <f>Source!E32</f>
        <v>17</v>
      </c>
      <c r="B45" s="25" t="str">
        <f>Source!G32</f>
        <v>Светильники с люминесцентными лампами:  Светильник отдельно устанавливаемый на штырях с количеством ламп в светильнике 2</v>
      </c>
      <c r="C45" s="25" t="str">
        <f>Source!F32</f>
        <v>м08-03-594-2</v>
      </c>
      <c r="D45" s="26" t="str">
        <f>Source!H32</f>
        <v>100 шт.</v>
      </c>
      <c r="E45" s="6">
        <f>Source!I32</f>
        <v>0.01</v>
      </c>
      <c r="F45" s="27">
        <f>ROUND(Source!AB32,2)</f>
        <v>3206.68</v>
      </c>
      <c r="G45" s="27">
        <f>Source!AB32*Source!I32</f>
        <v>32.0668</v>
      </c>
      <c r="H45" s="27">
        <f>IF(Source!I32&lt;&gt;0,ROUND(Source!O32/Source!I32,2),0)</f>
        <v>3207</v>
      </c>
      <c r="I45" s="28">
        <f>Source!O32</f>
        <v>32.07</v>
      </c>
      <c r="J45" s="6"/>
      <c r="K45" s="6"/>
    </row>
    <row r="46" spans="5:11" ht="12.75">
      <c r="E46" s="6"/>
      <c r="F46" s="6">
        <f>ROUND(Source!AF32,2)</f>
        <v>1149.56</v>
      </c>
      <c r="G46" s="6">
        <f>Source!AF32*Source!I32</f>
        <v>11.4956</v>
      </c>
      <c r="H46" s="6">
        <f>IF(Source!I32&lt;&gt;0,ROUND(Source!S32/Source!I32,2),0)</f>
        <v>1150</v>
      </c>
      <c r="I46" s="8">
        <f>Source!S32</f>
        <v>11.5</v>
      </c>
      <c r="J46" s="6"/>
      <c r="K46" s="6"/>
    </row>
    <row r="47" spans="1:11" ht="48">
      <c r="A47" s="24" t="str">
        <f>Source!E33</f>
        <v>18</v>
      </c>
      <c r="B47" s="25" t="str">
        <f>Source!G33</f>
        <v>Коробки с зажимами переходные и штепсельные сценические:  Коробка клеммная, количество зажимов, до 24х24</v>
      </c>
      <c r="C47" s="25" t="str">
        <f>Source!F33</f>
        <v>м08-03-641-1</v>
      </c>
      <c r="D47" s="26" t="str">
        <f>Source!H33</f>
        <v>шт.</v>
      </c>
      <c r="E47" s="6">
        <f>Source!I33</f>
        <v>4</v>
      </c>
      <c r="F47" s="27">
        <f>ROUND(Source!AB33,2)</f>
        <v>207.64</v>
      </c>
      <c r="G47" s="27">
        <f>Source!AB33*Source!I33</f>
        <v>830.56</v>
      </c>
      <c r="H47" s="27">
        <f>IF(Source!I33&lt;&gt;0,ROUND(Source!O33/Source!I33,2),0)</f>
        <v>207.64</v>
      </c>
      <c r="I47" s="28">
        <f>Source!O33</f>
        <v>830.56</v>
      </c>
      <c r="J47" s="6"/>
      <c r="K47" s="6"/>
    </row>
    <row r="48" spans="5:11" ht="12.75">
      <c r="E48" s="6"/>
      <c r="F48" s="6">
        <f>ROUND(Source!AF33,2)</f>
        <v>184.76</v>
      </c>
      <c r="G48" s="6">
        <f>Source!AF33*Source!I33</f>
        <v>739.04</v>
      </c>
      <c r="H48" s="6">
        <f>IF(Source!I33&lt;&gt;0,ROUND(Source!S33/Source!I33,2),0)</f>
        <v>184.76</v>
      </c>
      <c r="I48" s="8">
        <f>Source!S33</f>
        <v>739.04</v>
      </c>
      <c r="J48" s="6"/>
      <c r="K48" s="6"/>
    </row>
    <row r="49" spans="1:11" ht="36">
      <c r="A49" s="24" t="str">
        <f>Source!E34</f>
        <v>19</v>
      </c>
      <c r="B49" s="25" t="str">
        <f>Source!G34</f>
        <v>Абонентское и другое оборудование. Громкоговоритель или звуковая колонка: в помещении</v>
      </c>
      <c r="C49" s="25" t="str">
        <f>Source!F34</f>
        <v>м10-04-101-7</v>
      </c>
      <c r="D49" s="26" t="str">
        <f>Source!H34</f>
        <v>1шт.</v>
      </c>
      <c r="E49" s="6">
        <f>Source!I34</f>
        <v>6</v>
      </c>
      <c r="F49" s="27">
        <f>ROUND(Source!AB34,2)</f>
        <v>19.45</v>
      </c>
      <c r="G49" s="27">
        <f>Source!AB34*Source!I34</f>
        <v>116.69999999999999</v>
      </c>
      <c r="H49" s="27">
        <f>IF(Source!I34&lt;&gt;0,ROUND(Source!O34/Source!I34,2),0)</f>
        <v>19.45</v>
      </c>
      <c r="I49" s="28">
        <f>Source!O34</f>
        <v>116.7</v>
      </c>
      <c r="J49" s="6"/>
      <c r="K49" s="6"/>
    </row>
    <row r="50" spans="5:11" ht="12.75">
      <c r="E50" s="6"/>
      <c r="F50" s="6">
        <f>ROUND(Source!AF34,2)</f>
        <v>18.14</v>
      </c>
      <c r="G50" s="6">
        <f>Source!AF34*Source!I34</f>
        <v>108.84</v>
      </c>
      <c r="H50" s="6">
        <f>IF(Source!I34&lt;&gt;0,ROUND(Source!S34/Source!I34,2),0)</f>
        <v>18.14</v>
      </c>
      <c r="I50" s="8">
        <f>Source!S34</f>
        <v>108.84</v>
      </c>
      <c r="J50" s="6"/>
      <c r="K50" s="6"/>
    </row>
    <row r="51" spans="1:11" ht="36">
      <c r="A51" s="24" t="str">
        <f>Source!E35</f>
        <v>21</v>
      </c>
      <c r="B51" s="25" t="str">
        <f>Source!G35</f>
        <v>Прочее оборудование электрочасофикации. Коробка ответвительная на стене</v>
      </c>
      <c r="C51" s="25" t="str">
        <f>Source!F35</f>
        <v>м10-08-019-1</v>
      </c>
      <c r="D51" s="26" t="str">
        <f>Source!H35</f>
        <v>1шт.</v>
      </c>
      <c r="E51" s="6">
        <f>Source!I35</f>
        <v>20</v>
      </c>
      <c r="F51" s="27">
        <f>ROUND(Source!AB35,2)</f>
        <v>4.91</v>
      </c>
      <c r="G51" s="27">
        <f>Source!AB35*Source!I35</f>
        <v>98.2</v>
      </c>
      <c r="H51" s="27">
        <f>IF(Source!I35&lt;&gt;0,ROUND(Source!O35/Source!I35,2),0)</f>
        <v>4.91</v>
      </c>
      <c r="I51" s="28">
        <f>Source!O35</f>
        <v>98.2</v>
      </c>
      <c r="J51" s="6"/>
      <c r="K51" s="6"/>
    </row>
    <row r="52" spans="5:11" ht="12.75">
      <c r="E52" s="6"/>
      <c r="F52" s="6">
        <f>ROUND(Source!AF35,2)</f>
        <v>4.88</v>
      </c>
      <c r="G52" s="6">
        <f>Source!AF35*Source!I35</f>
        <v>97.6</v>
      </c>
      <c r="H52" s="6">
        <f>IF(Source!I35&lt;&gt;0,ROUND(Source!S35/Source!I35,2),0)</f>
        <v>4.88</v>
      </c>
      <c r="I52" s="8">
        <f>Source!S35</f>
        <v>97.6</v>
      </c>
      <c r="J52" s="6"/>
      <c r="K52" s="6"/>
    </row>
    <row r="53" ht="88.5" customHeight="1"/>
    <row r="54" spans="2:9" ht="15.75">
      <c r="B54" s="23" t="s">
        <v>447</v>
      </c>
      <c r="C54" s="34" t="str">
        <f>IF(Source!C12="1",Source!F37,Source!G37)</f>
        <v>Пусконаладочные работы</v>
      </c>
      <c r="D54" s="34"/>
      <c r="E54" s="34"/>
      <c r="F54" s="34"/>
      <c r="G54" s="34"/>
      <c r="H54" s="34"/>
      <c r="I54" s="34"/>
    </row>
    <row r="56" spans="1:11" ht="48">
      <c r="A56" s="24" t="str">
        <f>Source!E41</f>
        <v>1</v>
      </c>
      <c r="B56" s="25" t="str">
        <f>Source!G41</f>
        <v>Измерение цепей постоянным током. Измерение сопротивления шлейфа, сопротивления изоляции и омической асимметрии</v>
      </c>
      <c r="C56" s="25" t="str">
        <f>Source!F41</f>
        <v>м10-06-079-1</v>
      </c>
      <c r="D56" s="26" t="str">
        <f>Source!H41</f>
        <v>1усилитель</v>
      </c>
      <c r="E56" s="6">
        <f>Source!I41</f>
        <v>12</v>
      </c>
      <c r="F56" s="27">
        <f>ROUND(Source!AB41,2)</f>
        <v>81.63</v>
      </c>
      <c r="G56" s="27">
        <f>Source!AB41*Source!I41</f>
        <v>979.56</v>
      </c>
      <c r="H56" s="27">
        <f>IF(Source!I41&lt;&gt;0,ROUND(Source!O41/Source!I41,2),0)</f>
        <v>81.63</v>
      </c>
      <c r="I56" s="28">
        <f>Source!O41</f>
        <v>979.56</v>
      </c>
      <c r="J56" s="6"/>
      <c r="K56" s="6"/>
    </row>
    <row r="57" spans="5:11" ht="12.75">
      <c r="E57" s="6"/>
      <c r="F57" s="6">
        <f>ROUND(Source!AF41,2)</f>
        <v>81.63</v>
      </c>
      <c r="G57" s="6">
        <f>Source!AF41*Source!I41</f>
        <v>979.56</v>
      </c>
      <c r="H57" s="6">
        <f>IF(Source!I41&lt;&gt;0,ROUND(Source!S41/Source!I41,2),0)</f>
        <v>81.63</v>
      </c>
      <c r="I57" s="8">
        <f>Source!S41</f>
        <v>979.56</v>
      </c>
      <c r="J57" s="6"/>
      <c r="K57" s="6"/>
    </row>
    <row r="58" spans="1:11" ht="90" customHeight="1">
      <c r="A58" s="24" t="str">
        <f>Source!E42</f>
        <v>2</v>
      </c>
      <c r="B58" s="25" t="str">
        <f>Source!G42</f>
        <v>Автоматизированные системы управления I категории технической сложности. Система с количеством каналов (K-общ): 20</v>
      </c>
      <c r="C58" s="25" t="str">
        <f>Source!F42</f>
        <v>п02-01-001-5</v>
      </c>
      <c r="D58" s="26" t="str">
        <f>Source!H42</f>
        <v>система</v>
      </c>
      <c r="E58" s="6">
        <f>Source!I42</f>
        <v>1</v>
      </c>
      <c r="F58" s="27">
        <f>ROUND(Source!AB42,2)</f>
        <v>1873.92</v>
      </c>
      <c r="G58" s="27">
        <f>Source!AB42*Source!I42</f>
        <v>1873.92</v>
      </c>
      <c r="H58" s="27">
        <f>IF(Source!I42&lt;&gt;0,ROUND(Source!O42/Source!I42,2),0)</f>
        <v>1873.92</v>
      </c>
      <c r="I58" s="28">
        <f>Source!O42</f>
        <v>1873.92</v>
      </c>
      <c r="J58" s="6"/>
      <c r="K58" s="6"/>
    </row>
    <row r="59" spans="5:11" ht="12.75">
      <c r="E59" s="6"/>
      <c r="F59" s="6">
        <f>ROUND(Source!AF42,2)</f>
        <v>1873.92</v>
      </c>
      <c r="G59" s="6">
        <f>Source!AF42*Source!I42</f>
        <v>1873.92</v>
      </c>
      <c r="H59" s="6">
        <f>IF(Source!I42&lt;&gt;0,ROUND(Source!S42/Source!I42,2),0)</f>
        <v>1873.92</v>
      </c>
      <c r="I59" s="8">
        <f>Source!S42</f>
        <v>1873.92</v>
      </c>
      <c r="J59" s="6"/>
      <c r="K59" s="6"/>
    </row>
    <row r="61" spans="2:9" ht="15.75">
      <c r="B61" s="23" t="s">
        <v>447</v>
      </c>
      <c r="C61" s="34" t="str">
        <f>IF(Source!C12="1",Source!F58,Source!G58)</f>
        <v>Основные материалы</v>
      </c>
      <c r="D61" s="34"/>
      <c r="E61" s="34"/>
      <c r="F61" s="34"/>
      <c r="G61" s="34"/>
      <c r="H61" s="34"/>
      <c r="I61" s="34"/>
    </row>
    <row r="63" spans="1:11" ht="12.75">
      <c r="A63" s="24" t="str">
        <f>Source!E62</f>
        <v>3</v>
      </c>
      <c r="B63" s="25" t="str">
        <f>Source!G62</f>
        <v>ГрандМагистр12(пл.)</v>
      </c>
      <c r="C63" s="25" t="str">
        <f>Source!F62</f>
        <v>271</v>
      </c>
      <c r="D63" s="26" t="str">
        <f>Source!H62</f>
        <v>ШТ</v>
      </c>
      <c r="E63" s="6">
        <f>Source!I62</f>
        <v>1</v>
      </c>
      <c r="F63" s="27">
        <f>ROUND(Source!AB62,2)</f>
        <v>2494</v>
      </c>
      <c r="G63" s="27">
        <f>Source!AB62*Source!I62</f>
        <v>2494</v>
      </c>
      <c r="H63" s="27">
        <f>IF(Source!I62&lt;&gt;0,ROUND(Source!O62/Source!I62,2),0)</f>
        <v>2494</v>
      </c>
      <c r="I63" s="28">
        <f>Source!O62</f>
        <v>2494</v>
      </c>
      <c r="J63" s="6"/>
      <c r="K63" s="6"/>
    </row>
    <row r="64" spans="5:11" ht="12.75">
      <c r="E64" s="6"/>
      <c r="F64" s="6">
        <f>ROUND(Source!AF62,2)</f>
        <v>0</v>
      </c>
      <c r="G64" s="6">
        <f>Source!AF62*Source!I62</f>
        <v>0</v>
      </c>
      <c r="H64" s="6">
        <f>IF(Source!I62&lt;&gt;0,ROUND(Source!S62/Source!I62,2),0)</f>
        <v>0</v>
      </c>
      <c r="I64" s="8">
        <f>Source!S62</f>
        <v>0</v>
      </c>
      <c r="J64" s="6"/>
      <c r="K64" s="6"/>
    </row>
    <row r="65" spans="1:11" ht="12.75">
      <c r="A65" s="24" t="str">
        <f>Source!E63</f>
        <v>4</v>
      </c>
      <c r="B65" s="25" t="str">
        <f>Source!G63</f>
        <v>ИП 212-41М</v>
      </c>
      <c r="C65" s="25" t="str">
        <f>Source!F63</f>
        <v>123</v>
      </c>
      <c r="D65" s="26" t="str">
        <f>Source!H63</f>
        <v>шт.</v>
      </c>
      <c r="E65" s="6">
        <f>Source!I63</f>
        <v>90</v>
      </c>
      <c r="F65" s="27">
        <f>ROUND(Source!AB63,2)</f>
        <v>145</v>
      </c>
      <c r="G65" s="27">
        <f>Source!AB63*Source!I63</f>
        <v>13050</v>
      </c>
      <c r="H65" s="27">
        <f>IF(Source!I63&lt;&gt;0,ROUND(Source!O63/Source!I63,2),0)</f>
        <v>145</v>
      </c>
      <c r="I65" s="28">
        <f>Source!O63</f>
        <v>13050</v>
      </c>
      <c r="J65" s="6"/>
      <c r="K65" s="6"/>
    </row>
    <row r="66" spans="5:11" ht="12.75">
      <c r="E66" s="6"/>
      <c r="F66" s="6">
        <f>ROUND(Source!AF63,2)</f>
        <v>0</v>
      </c>
      <c r="G66" s="6">
        <f>Source!AF63*Source!I63</f>
        <v>0</v>
      </c>
      <c r="H66" s="6">
        <f>IF(Source!I63&lt;&gt;0,ROUND(Source!S63/Source!I63,2),0)</f>
        <v>0</v>
      </c>
      <c r="I66" s="8">
        <f>Source!S63</f>
        <v>0</v>
      </c>
      <c r="J66" s="6"/>
      <c r="K66" s="6"/>
    </row>
    <row r="67" spans="1:11" ht="12.75">
      <c r="A67" s="24" t="str">
        <f>Source!E64</f>
        <v>5</v>
      </c>
      <c r="B67" s="25" t="str">
        <f>Source!G64</f>
        <v>ИП 103-5/1ИБ</v>
      </c>
      <c r="C67" s="25" t="str">
        <f>Source!F64</f>
        <v>118</v>
      </c>
      <c r="D67" s="26" t="str">
        <f>Source!H64</f>
        <v>шт.</v>
      </c>
      <c r="E67" s="6">
        <f>Source!I64</f>
        <v>32</v>
      </c>
      <c r="F67" s="27">
        <f>ROUND(Source!AB64,2)</f>
        <v>29</v>
      </c>
      <c r="G67" s="27">
        <f>Source!AB64*Source!I64</f>
        <v>928</v>
      </c>
      <c r="H67" s="27">
        <f>IF(Source!I64&lt;&gt;0,ROUND(Source!O64/Source!I64,2),0)</f>
        <v>29</v>
      </c>
      <c r="I67" s="28">
        <f>Source!O64</f>
        <v>928</v>
      </c>
      <c r="J67" s="6"/>
      <c r="K67" s="6"/>
    </row>
    <row r="68" spans="5:11" ht="12.75">
      <c r="E68" s="6"/>
      <c r="F68" s="6">
        <f>ROUND(Source!AF64,2)</f>
        <v>0</v>
      </c>
      <c r="G68" s="6">
        <f>Source!AF64*Source!I64</f>
        <v>0</v>
      </c>
      <c r="H68" s="6">
        <f>IF(Source!I64&lt;&gt;0,ROUND(Source!S64/Source!I64,2),0)</f>
        <v>0</v>
      </c>
      <c r="I68" s="8">
        <f>Source!S64</f>
        <v>0</v>
      </c>
      <c r="J68" s="6"/>
      <c r="K68" s="6"/>
    </row>
    <row r="69" spans="1:11" ht="12.75">
      <c r="A69" s="24" t="str">
        <f>Source!E65</f>
        <v>7</v>
      </c>
      <c r="B69" s="25" t="str">
        <f>Source!G65</f>
        <v>Световое табло "Выход" ОПОП 12/24</v>
      </c>
      <c r="C69" s="25" t="str">
        <f>Source!F65</f>
        <v>202</v>
      </c>
      <c r="D69" s="26" t="str">
        <f>Source!H65</f>
        <v>шт.</v>
      </c>
      <c r="E69" s="6">
        <f>Source!I65</f>
        <v>14</v>
      </c>
      <c r="F69" s="27">
        <f>ROUND(Source!AB65,2)</f>
        <v>185</v>
      </c>
      <c r="G69" s="27">
        <f>Source!AB65*Source!I65</f>
        <v>2590</v>
      </c>
      <c r="H69" s="27">
        <f>IF(Source!I65&lt;&gt;0,ROUND(Source!O65/Source!I65,2),0)</f>
        <v>185</v>
      </c>
      <c r="I69" s="28">
        <f>Source!O65</f>
        <v>2590</v>
      </c>
      <c r="J69" s="6"/>
      <c r="K69" s="6"/>
    </row>
    <row r="70" spans="5:11" ht="12.75">
      <c r="E70" s="6"/>
      <c r="F70" s="6">
        <f>ROUND(Source!AF65,2)</f>
        <v>0</v>
      </c>
      <c r="G70" s="6">
        <f>Source!AF65*Source!I65</f>
        <v>0</v>
      </c>
      <c r="H70" s="6">
        <f>IF(Source!I65&lt;&gt;0,ROUND(Source!S65/Source!I65,2),0)</f>
        <v>0</v>
      </c>
      <c r="I70" s="8">
        <f>Source!S65</f>
        <v>0</v>
      </c>
      <c r="J70" s="6"/>
      <c r="K70" s="6"/>
    </row>
    <row r="71" spans="1:11" ht="12.75">
      <c r="A71" s="24" t="str">
        <f>Source!E66</f>
        <v>8</v>
      </c>
      <c r="B71" s="25" t="str">
        <f>Source!G66</f>
        <v>Сирена Октава 12</v>
      </c>
      <c r="C71" s="25" t="str">
        <f>Source!F66</f>
        <v>176</v>
      </c>
      <c r="D71" s="26" t="str">
        <f>Source!H66</f>
        <v>шт.</v>
      </c>
      <c r="E71" s="6">
        <f>Source!I66</f>
        <v>6</v>
      </c>
      <c r="F71" s="27">
        <f>ROUND(Source!AB66,2)</f>
        <v>150</v>
      </c>
      <c r="G71" s="27">
        <f>Source!AB66*Source!I66</f>
        <v>900</v>
      </c>
      <c r="H71" s="27">
        <f>IF(Source!I66&lt;&gt;0,ROUND(Source!O66/Source!I66,2),0)</f>
        <v>150</v>
      </c>
      <c r="I71" s="28">
        <f>Source!O66</f>
        <v>900</v>
      </c>
      <c r="J71" s="6"/>
      <c r="K71" s="6"/>
    </row>
    <row r="72" spans="5:11" ht="12.75">
      <c r="E72" s="6"/>
      <c r="F72" s="6">
        <f>ROUND(Source!AF66,2)</f>
        <v>0</v>
      </c>
      <c r="G72" s="6">
        <f>Source!AF66*Source!I66</f>
        <v>0</v>
      </c>
      <c r="H72" s="6">
        <f>IF(Source!I66&lt;&gt;0,ROUND(Source!S66/Source!I66,2),0)</f>
        <v>0</v>
      </c>
      <c r="I72" s="8">
        <f>Source!S66</f>
        <v>0</v>
      </c>
      <c r="J72" s="6"/>
      <c r="K72" s="6"/>
    </row>
    <row r="73" spans="1:11" ht="12.75">
      <c r="A73" s="24" t="str">
        <f>Source!E67</f>
        <v>10</v>
      </c>
      <c r="B73" s="25" t="str">
        <f>Source!G67</f>
        <v>КС-4</v>
      </c>
      <c r="C73" s="25" t="str">
        <f>Source!F67</f>
        <v>232</v>
      </c>
      <c r="D73" s="26" t="str">
        <f>Source!H67</f>
        <v>шт.</v>
      </c>
      <c r="E73" s="6">
        <f>Source!I67</f>
        <v>20</v>
      </c>
      <c r="F73" s="27">
        <f>ROUND(Source!AB67,2)</f>
        <v>6</v>
      </c>
      <c r="G73" s="27">
        <f>Source!AB67*Source!I67</f>
        <v>120</v>
      </c>
      <c r="H73" s="27">
        <f>IF(Source!I67&lt;&gt;0,ROUND(Source!O67/Source!I67,2),0)</f>
        <v>6</v>
      </c>
      <c r="I73" s="28">
        <f>Source!O67</f>
        <v>120</v>
      </c>
      <c r="J73" s="6"/>
      <c r="K73" s="6"/>
    </row>
    <row r="74" spans="5:11" ht="12.75">
      <c r="E74" s="6"/>
      <c r="F74" s="6">
        <f>ROUND(Source!AF67,2)</f>
        <v>0</v>
      </c>
      <c r="G74" s="6">
        <f>Source!AF67*Source!I67</f>
        <v>0</v>
      </c>
      <c r="H74" s="6">
        <f>IF(Source!I67&lt;&gt;0,ROUND(Source!S67/Source!I67,2),0)</f>
        <v>0</v>
      </c>
      <c r="I74" s="8">
        <f>Source!S67</f>
        <v>0</v>
      </c>
      <c r="J74" s="6"/>
      <c r="K74" s="6"/>
    </row>
    <row r="75" spans="1:11" ht="12.75">
      <c r="A75" s="24" t="str">
        <f>Source!E68</f>
        <v>11</v>
      </c>
      <c r="B75" s="25" t="str">
        <f>Source!G68</f>
        <v>КРТП</v>
      </c>
      <c r="C75" s="25" t="str">
        <f>Source!F68</f>
        <v>233</v>
      </c>
      <c r="D75" s="26" t="str">
        <f>Source!H68</f>
        <v>шт.</v>
      </c>
      <c r="E75" s="6">
        <f>Source!I68</f>
        <v>4</v>
      </c>
      <c r="F75" s="27">
        <f>ROUND(Source!AB68,2)</f>
        <v>42</v>
      </c>
      <c r="G75" s="27">
        <f>Source!AB68*Source!I68</f>
        <v>168</v>
      </c>
      <c r="H75" s="27">
        <f>IF(Source!I68&lt;&gt;0,ROUND(Source!O68/Source!I68,2),0)</f>
        <v>42</v>
      </c>
      <c r="I75" s="28">
        <f>Source!O68</f>
        <v>168</v>
      </c>
      <c r="J75" s="6"/>
      <c r="K75" s="6"/>
    </row>
    <row r="76" spans="5:11" ht="12.75">
      <c r="E76" s="6"/>
      <c r="F76" s="6">
        <f>ROUND(Source!AF68,2)</f>
        <v>0</v>
      </c>
      <c r="G76" s="6">
        <f>Source!AF68*Source!I68</f>
        <v>0</v>
      </c>
      <c r="H76" s="6">
        <f>IF(Source!I68&lt;&gt;0,ROUND(Source!S68/Source!I68,2),0)</f>
        <v>0</v>
      </c>
      <c r="I76" s="8">
        <f>Source!S68</f>
        <v>0</v>
      </c>
      <c r="J76" s="6"/>
      <c r="K76" s="6"/>
    </row>
    <row r="77" spans="1:11" ht="12.75">
      <c r="A77" s="24" t="str">
        <f>Source!E69</f>
        <v>12</v>
      </c>
      <c r="B77" s="25" t="str">
        <f>Source!G69</f>
        <v>Короб монтажный 12х12 мм</v>
      </c>
      <c r="C77" s="25" t="str">
        <f>Source!F69</f>
        <v>235</v>
      </c>
      <c r="D77" s="26" t="str">
        <f>Source!H69</f>
        <v>м</v>
      </c>
      <c r="E77" s="6">
        <f>Source!I69</f>
        <v>200</v>
      </c>
      <c r="F77" s="27">
        <f>ROUND(Source!AB69,2)</f>
        <v>8</v>
      </c>
      <c r="G77" s="27">
        <f>Source!AB69*Source!I69</f>
        <v>1600</v>
      </c>
      <c r="H77" s="27">
        <f>IF(Source!I69&lt;&gt;0,ROUND(Source!O69/Source!I69,2),0)</f>
        <v>8</v>
      </c>
      <c r="I77" s="28">
        <f>Source!O69</f>
        <v>1600</v>
      </c>
      <c r="J77" s="6"/>
      <c r="K77" s="6"/>
    </row>
    <row r="78" spans="5:11" ht="12.75">
      <c r="E78" s="6"/>
      <c r="F78" s="6">
        <f>ROUND(Source!AF69,2)</f>
        <v>0</v>
      </c>
      <c r="G78" s="6">
        <f>Source!AF69*Source!I69</f>
        <v>0</v>
      </c>
      <c r="H78" s="6">
        <f>IF(Source!I69&lt;&gt;0,ROUND(Source!S69/Source!I69,2),0)</f>
        <v>0</v>
      </c>
      <c r="I78" s="8">
        <f>Source!S69</f>
        <v>0</v>
      </c>
      <c r="J78" s="6"/>
      <c r="K78" s="6"/>
    </row>
    <row r="79" spans="1:11" ht="12.75">
      <c r="A79" s="24" t="str">
        <f>Source!E70</f>
        <v>16</v>
      </c>
      <c r="B79" s="25" t="str">
        <f>Source!G70</f>
        <v>Автомат</v>
      </c>
      <c r="C79" s="25" t="str">
        <f>Source!F70</f>
        <v>243</v>
      </c>
      <c r="D79" s="26" t="str">
        <f>Source!H70</f>
        <v>шт.</v>
      </c>
      <c r="E79" s="6">
        <f>Source!I70</f>
        <v>1</v>
      </c>
      <c r="F79" s="27">
        <f>ROUND(Source!AB70,2)</f>
        <v>38</v>
      </c>
      <c r="G79" s="27">
        <f>Source!AB70*Source!I70</f>
        <v>38</v>
      </c>
      <c r="H79" s="27">
        <f>IF(Source!I70&lt;&gt;0,ROUND(Source!O70/Source!I70,2),0)</f>
        <v>38</v>
      </c>
      <c r="I79" s="28">
        <f>Source!O70</f>
        <v>38</v>
      </c>
      <c r="J79" s="6"/>
      <c r="K79" s="6"/>
    </row>
    <row r="80" spans="5:11" ht="12.75">
      <c r="E80" s="6"/>
      <c r="F80" s="6">
        <f>ROUND(Source!AF70,2)</f>
        <v>0</v>
      </c>
      <c r="G80" s="6">
        <f>Source!AF70*Source!I70</f>
        <v>0</v>
      </c>
      <c r="H80" s="6">
        <f>IF(Source!I70&lt;&gt;0,ROUND(Source!S70/Source!I70,2),0)</f>
        <v>0</v>
      </c>
      <c r="I80" s="8">
        <f>Source!S70</f>
        <v>0</v>
      </c>
      <c r="J80" s="6"/>
      <c r="K80" s="6"/>
    </row>
    <row r="81" spans="1:11" ht="12.75">
      <c r="A81" s="24" t="str">
        <f>Source!E71</f>
        <v>17</v>
      </c>
      <c r="B81" s="25" t="str">
        <f>Source!G71</f>
        <v>Корпус к автомату</v>
      </c>
      <c r="C81" s="25" t="str">
        <f>Source!F71</f>
        <v>244</v>
      </c>
      <c r="D81" s="26" t="str">
        <f>Source!H71</f>
        <v>шт.</v>
      </c>
      <c r="E81" s="6">
        <f>Source!I71</f>
        <v>1</v>
      </c>
      <c r="F81" s="27">
        <f>ROUND(Source!AB71,2)</f>
        <v>38</v>
      </c>
      <c r="G81" s="27">
        <f>Source!AB71*Source!I71</f>
        <v>38</v>
      </c>
      <c r="H81" s="27">
        <f>IF(Source!I71&lt;&gt;0,ROUND(Source!O71/Source!I71,2),0)</f>
        <v>38</v>
      </c>
      <c r="I81" s="28">
        <f>Source!O71</f>
        <v>38</v>
      </c>
      <c r="J81" s="6"/>
      <c r="K81" s="6"/>
    </row>
    <row r="82" spans="5:11" ht="12.75">
      <c r="E82" s="6"/>
      <c r="F82" s="6">
        <f>ROUND(Source!AF71,2)</f>
        <v>0</v>
      </c>
      <c r="G82" s="6">
        <f>Source!AF71*Source!I71</f>
        <v>0</v>
      </c>
      <c r="H82" s="6">
        <f>IF(Source!I71&lt;&gt;0,ROUND(Source!S71/Source!I71,2),0)</f>
        <v>0</v>
      </c>
      <c r="I82" s="8">
        <f>Source!S71</f>
        <v>0</v>
      </c>
      <c r="J82" s="6"/>
      <c r="K82" s="6"/>
    </row>
    <row r="83" spans="1:11" ht="12.75">
      <c r="A83" s="24" t="str">
        <f>Source!E72</f>
        <v>18</v>
      </c>
      <c r="B83" s="25" t="str">
        <f>Source!G72</f>
        <v>УШК</v>
      </c>
      <c r="C83" s="25" t="str">
        <f>Source!F72</f>
        <v>246</v>
      </c>
      <c r="D83" s="26" t="str">
        <f>Source!H72</f>
        <v>шт.</v>
      </c>
      <c r="E83" s="6">
        <f>Source!I72</f>
        <v>12</v>
      </c>
      <c r="F83" s="27">
        <f>ROUND(Source!AB72,2)</f>
        <v>33</v>
      </c>
      <c r="G83" s="27">
        <f>Source!AB72*Source!I72</f>
        <v>396</v>
      </c>
      <c r="H83" s="27">
        <f>IF(Source!I72&lt;&gt;0,ROUND(Source!O72/Source!I72,2),0)</f>
        <v>33</v>
      </c>
      <c r="I83" s="28">
        <f>Source!O72</f>
        <v>396</v>
      </c>
      <c r="J83" s="6"/>
      <c r="K83" s="6"/>
    </row>
    <row r="84" spans="5:11" ht="12.75">
      <c r="E84" s="6"/>
      <c r="F84" s="6">
        <f>ROUND(Source!AF72,2)</f>
        <v>0</v>
      </c>
      <c r="G84" s="6">
        <f>Source!AF72*Source!I72</f>
        <v>0</v>
      </c>
      <c r="H84" s="6">
        <f>IF(Source!I72&lt;&gt;0,ROUND(Source!S72/Source!I72,2),0)</f>
        <v>0</v>
      </c>
      <c r="I84" s="8">
        <f>Source!S72</f>
        <v>0</v>
      </c>
      <c r="J84" s="6"/>
      <c r="K84" s="6"/>
    </row>
    <row r="85" spans="1:11" ht="12.75">
      <c r="A85" s="24" t="str">
        <f>Source!E73</f>
        <v>19</v>
      </c>
      <c r="B85" s="25" t="str">
        <f>Source!G73</f>
        <v>Трубка ПХВ</v>
      </c>
      <c r="C85" s="25" t="str">
        <f>Source!F73</f>
        <v>247</v>
      </c>
      <c r="D85" s="26" t="str">
        <f>Source!H73</f>
        <v>кг.</v>
      </c>
      <c r="E85" s="6">
        <f>Source!I73</f>
        <v>1</v>
      </c>
      <c r="F85" s="27">
        <f>ROUND(Source!AB73,2)</f>
        <v>92</v>
      </c>
      <c r="G85" s="27">
        <f>Source!AB73*Source!I73</f>
        <v>92</v>
      </c>
      <c r="H85" s="27">
        <f>IF(Source!I73&lt;&gt;0,ROUND(Source!O73/Source!I73,2),0)</f>
        <v>92</v>
      </c>
      <c r="I85" s="28">
        <f>Source!O73</f>
        <v>92</v>
      </c>
      <c r="J85" s="6"/>
      <c r="K85" s="6"/>
    </row>
    <row r="86" spans="5:11" ht="12.75">
      <c r="E86" s="6"/>
      <c r="F86" s="6">
        <f>ROUND(Source!AF73,2)</f>
        <v>0</v>
      </c>
      <c r="G86" s="6">
        <f>Source!AF73*Source!I73</f>
        <v>0</v>
      </c>
      <c r="H86" s="6">
        <f>IF(Source!I73&lt;&gt;0,ROUND(Source!S73/Source!I73,2),0)</f>
        <v>0</v>
      </c>
      <c r="I86" s="8">
        <f>Source!S73</f>
        <v>0</v>
      </c>
      <c r="J86" s="6"/>
      <c r="K86" s="6"/>
    </row>
    <row r="87" spans="1:11" ht="12.75">
      <c r="A87" s="24" t="str">
        <f>Source!E74</f>
        <v>20</v>
      </c>
      <c r="B87" s="25" t="str">
        <f>Source!G74</f>
        <v>Лампа  KN2293</v>
      </c>
      <c r="C87" s="25" t="str">
        <f>Source!F74</f>
        <v>248</v>
      </c>
      <c r="D87" s="26" t="str">
        <f>Source!H74</f>
        <v>шт.</v>
      </c>
      <c r="E87" s="6">
        <f>Source!I74</f>
        <v>1</v>
      </c>
      <c r="F87" s="27">
        <f>ROUND(Source!AB74,2)</f>
        <v>580</v>
      </c>
      <c r="G87" s="27">
        <f>Source!AB74*Source!I74</f>
        <v>580</v>
      </c>
      <c r="H87" s="27">
        <f>IF(Source!I74&lt;&gt;0,ROUND(Source!O74/Source!I74,2),0)</f>
        <v>580</v>
      </c>
      <c r="I87" s="28">
        <f>Source!O74</f>
        <v>580</v>
      </c>
      <c r="J87" s="6"/>
      <c r="K87" s="6"/>
    </row>
    <row r="88" spans="5:11" ht="12.75">
      <c r="E88" s="6"/>
      <c r="F88" s="6">
        <f>ROUND(Source!AF74,2)</f>
        <v>0</v>
      </c>
      <c r="G88" s="6">
        <f>Source!AF74*Source!I74</f>
        <v>0</v>
      </c>
      <c r="H88" s="6">
        <f>IF(Source!I74&lt;&gt;0,ROUND(Source!S74/Source!I74,2),0)</f>
        <v>0</v>
      </c>
      <c r="I88" s="8">
        <f>Source!S74</f>
        <v>0</v>
      </c>
      <c r="J88" s="6"/>
      <c r="K88" s="6"/>
    </row>
    <row r="89" spans="1:11" ht="12.75">
      <c r="A89" s="24" t="str">
        <f>Source!E75</f>
        <v>21</v>
      </c>
      <c r="B89" s="25" t="str">
        <f>Source!G75</f>
        <v>ИПР 514-2</v>
      </c>
      <c r="C89" s="25" t="str">
        <f>Source!F75</f>
        <v>143</v>
      </c>
      <c r="D89" s="26" t="str">
        <f>Source!H75</f>
        <v>шт.</v>
      </c>
      <c r="E89" s="6">
        <f>Source!I75</f>
        <v>8</v>
      </c>
      <c r="F89" s="27">
        <f>ROUND(Source!AB75,2)</f>
        <v>180</v>
      </c>
      <c r="G89" s="27">
        <f>Source!AB75*Source!I75</f>
        <v>1440</v>
      </c>
      <c r="H89" s="27">
        <f>IF(Source!I75&lt;&gt;0,ROUND(Source!O75/Source!I75,2),0)</f>
        <v>180</v>
      </c>
      <c r="I89" s="28">
        <f>Source!O75</f>
        <v>1440</v>
      </c>
      <c r="J89" s="6"/>
      <c r="K89" s="6"/>
    </row>
    <row r="90" spans="5:11" ht="12.75">
      <c r="E90" s="6"/>
      <c r="F90" s="6">
        <f>ROUND(Source!AF75,2)</f>
        <v>0</v>
      </c>
      <c r="G90" s="6">
        <f>Source!AF75*Source!I75</f>
        <v>0</v>
      </c>
      <c r="H90" s="6">
        <f>IF(Source!I75&lt;&gt;0,ROUND(Source!S75/Source!I75,2),0)</f>
        <v>0</v>
      </c>
      <c r="I90" s="8">
        <f>Source!S75</f>
        <v>0</v>
      </c>
      <c r="J90" s="6"/>
      <c r="K90" s="6"/>
    </row>
    <row r="91" spans="1:11" ht="12.75">
      <c r="A91" s="24" t="str">
        <f>Source!E76</f>
        <v>23</v>
      </c>
      <c r="B91" s="25" t="str">
        <f>Source!G76</f>
        <v>7 А/ч 12 В</v>
      </c>
      <c r="C91" s="25" t="str">
        <f>Source!F76</f>
        <v>163</v>
      </c>
      <c r="D91" s="26" t="str">
        <f>Source!H76</f>
        <v>шт.</v>
      </c>
      <c r="E91" s="6">
        <f>Source!I76</f>
        <v>1</v>
      </c>
      <c r="F91" s="27">
        <f>ROUND(Source!AB76,2)</f>
        <v>270</v>
      </c>
      <c r="G91" s="27">
        <f>Source!AB76*Source!I76</f>
        <v>270</v>
      </c>
      <c r="H91" s="27">
        <f>IF(Source!I76&lt;&gt;0,ROUND(Source!O76/Source!I76,2),0)</f>
        <v>270</v>
      </c>
      <c r="I91" s="28">
        <f>Source!O76</f>
        <v>270</v>
      </c>
      <c r="J91" s="6"/>
      <c r="K91" s="6"/>
    </row>
    <row r="92" spans="5:11" ht="12.75">
      <c r="E92" s="6"/>
      <c r="F92" s="6">
        <f>ROUND(Source!AF76,2)</f>
        <v>0</v>
      </c>
      <c r="G92" s="6">
        <f>Source!AF76*Source!I76</f>
        <v>0</v>
      </c>
      <c r="H92" s="6">
        <f>IF(Source!I76&lt;&gt;0,ROUND(Source!S76/Source!I76,2),0)</f>
        <v>0</v>
      </c>
      <c r="I92" s="8">
        <f>Source!S76</f>
        <v>0</v>
      </c>
      <c r="J92" s="6"/>
      <c r="K92" s="6"/>
    </row>
    <row r="93" spans="1:11" ht="12.75">
      <c r="A93" s="24" t="str">
        <f>Source!E77</f>
        <v>24</v>
      </c>
      <c r="B93" s="25" t="str">
        <f>Source!G77</f>
        <v>Провод ТРП-Тр 2х0,5</v>
      </c>
      <c r="C93" s="25" t="str">
        <f>Source!F77</f>
        <v>203</v>
      </c>
      <c r="D93" s="26" t="str">
        <f>Source!H77</f>
        <v>500 м</v>
      </c>
      <c r="E93" s="6">
        <f>Source!I77</f>
        <v>2</v>
      </c>
      <c r="F93" s="27">
        <f>ROUND(Source!AB77,2)</f>
        <v>1450</v>
      </c>
      <c r="G93" s="27">
        <f>Source!AB77*Source!I77</f>
        <v>2900</v>
      </c>
      <c r="H93" s="27">
        <f>IF(Source!I77&lt;&gt;0,ROUND(Source!O77/Source!I77,2),0)</f>
        <v>1450</v>
      </c>
      <c r="I93" s="28">
        <f>Source!O77</f>
        <v>2900</v>
      </c>
      <c r="J93" s="6"/>
      <c r="K93" s="6"/>
    </row>
    <row r="94" spans="5:11" ht="12.75">
      <c r="E94" s="6"/>
      <c r="F94" s="6">
        <f>ROUND(Source!AF77,2)</f>
        <v>0</v>
      </c>
      <c r="G94" s="6">
        <f>Source!AF77*Source!I77</f>
        <v>0</v>
      </c>
      <c r="H94" s="6">
        <f>IF(Source!I77&lt;&gt;0,ROUND(Source!S77/Source!I77,2),0)</f>
        <v>0</v>
      </c>
      <c r="I94" s="8">
        <f>Source!S77</f>
        <v>0</v>
      </c>
      <c r="J94" s="6"/>
      <c r="K94" s="6"/>
    </row>
    <row r="95" spans="1:11" ht="12.75">
      <c r="A95" s="24" t="str">
        <f>Source!E78</f>
        <v>25</v>
      </c>
      <c r="B95" s="25" t="str">
        <f>Source!G78</f>
        <v>Провод ШВВП 2 х 0,75</v>
      </c>
      <c r="C95" s="25" t="str">
        <f>Source!F78</f>
        <v>205</v>
      </c>
      <c r="D95" s="26" t="str">
        <f>Source!H78</f>
        <v>1000 м</v>
      </c>
      <c r="E95" s="6">
        <f>Source!I78</f>
        <v>0.1</v>
      </c>
      <c r="F95" s="27">
        <f>ROUND(Source!AB78,2)</f>
        <v>6600</v>
      </c>
      <c r="G95" s="27">
        <f>Source!AB78*Source!I78</f>
        <v>660</v>
      </c>
      <c r="H95" s="27">
        <f>IF(Source!I78&lt;&gt;0,ROUND(Source!O78/Source!I78,2),0)</f>
        <v>6600</v>
      </c>
      <c r="I95" s="28">
        <f>Source!O78</f>
        <v>660</v>
      </c>
      <c r="J95" s="6"/>
      <c r="K95" s="6"/>
    </row>
    <row r="96" spans="5:11" ht="12.75">
      <c r="E96" s="6"/>
      <c r="F96" s="6">
        <f>ROUND(Source!AF78,2)</f>
        <v>0</v>
      </c>
      <c r="G96" s="6">
        <f>Source!AF78*Source!I78</f>
        <v>0</v>
      </c>
      <c r="H96" s="6">
        <f>IF(Source!I78&lt;&gt;0,ROUND(Source!S78/Source!I78,2),0)</f>
        <v>0</v>
      </c>
      <c r="I96" s="8">
        <f>Source!S78</f>
        <v>0</v>
      </c>
      <c r="J96" s="6"/>
      <c r="K96" s="6"/>
    </row>
    <row r="97" spans="1:11" ht="12.75">
      <c r="A97" s="24" t="str">
        <f>Source!E79</f>
        <v>26</v>
      </c>
      <c r="B97" s="25" t="str">
        <f>Source!G79</f>
        <v>Провод КСПВ 10х0,5</v>
      </c>
      <c r="C97" s="25" t="str">
        <f>Source!F79</f>
        <v>216</v>
      </c>
      <c r="D97" s="26" t="str">
        <f>Source!H79</f>
        <v>200 м</v>
      </c>
      <c r="E97" s="6">
        <f>Source!I79</f>
        <v>0.5</v>
      </c>
      <c r="F97" s="27">
        <f>ROUND(Source!AB79,2)</f>
        <v>2300</v>
      </c>
      <c r="G97" s="27">
        <f>Source!AB79*Source!I79</f>
        <v>1150</v>
      </c>
      <c r="H97" s="27">
        <f>IF(Source!I79&lt;&gt;0,ROUND(Source!O79/Source!I79,2),0)</f>
        <v>2300</v>
      </c>
      <c r="I97" s="28">
        <f>Source!O79</f>
        <v>1150</v>
      </c>
      <c r="J97" s="6"/>
      <c r="K97" s="6"/>
    </row>
    <row r="98" spans="5:11" ht="12.75">
      <c r="E98" s="6"/>
      <c r="F98" s="6">
        <f>ROUND(Source!AF79,2)</f>
        <v>0</v>
      </c>
      <c r="G98" s="6">
        <f>Source!AF79*Source!I79</f>
        <v>0</v>
      </c>
      <c r="H98" s="6">
        <f>IF(Source!I79&lt;&gt;0,ROUND(Source!S79/Source!I79,2),0)</f>
        <v>0</v>
      </c>
      <c r="I98" s="8">
        <f>Source!S79</f>
        <v>0</v>
      </c>
      <c r="J98" s="6"/>
      <c r="K98" s="6"/>
    </row>
    <row r="99" spans="1:11" ht="12.75">
      <c r="A99" s="24" t="str">
        <f>Source!E80</f>
        <v>29</v>
      </c>
      <c r="B99" s="25" t="str">
        <f>Source!G80</f>
        <v>Кабель Канал (мет.)</v>
      </c>
      <c r="C99" s="25" t="str">
        <f>Source!F80</f>
        <v>282</v>
      </c>
      <c r="D99" s="26" t="str">
        <f>Source!H80</f>
        <v>м</v>
      </c>
      <c r="E99" s="6">
        <f>Source!I80</f>
        <v>200</v>
      </c>
      <c r="F99" s="27">
        <f>ROUND(Source!AB80,2)</f>
        <v>35</v>
      </c>
      <c r="G99" s="27">
        <f>Source!AB80*Source!I80</f>
        <v>7000</v>
      </c>
      <c r="H99" s="27">
        <f>IF(Source!I80&lt;&gt;0,ROUND(Source!O80/Source!I80,2),0)</f>
        <v>35</v>
      </c>
      <c r="I99" s="28">
        <f>Source!O80</f>
        <v>7000</v>
      </c>
      <c r="J99" s="6"/>
      <c r="K99" s="6"/>
    </row>
    <row r="100" spans="5:11" ht="12.75">
      <c r="E100" s="6"/>
      <c r="F100" s="6">
        <f>ROUND(Source!AF80,2)</f>
        <v>0</v>
      </c>
      <c r="G100" s="6">
        <f>Source!AF80*Source!I80</f>
        <v>0</v>
      </c>
      <c r="H100" s="6">
        <f>IF(Source!I80&lt;&gt;0,ROUND(Source!S80/Source!I80,2),0)</f>
        <v>0</v>
      </c>
      <c r="I100" s="8">
        <f>Source!S80</f>
        <v>0</v>
      </c>
      <c r="J100" s="6"/>
      <c r="K100" s="6"/>
    </row>
    <row r="101" ht="127.5" customHeight="1"/>
    <row r="102" spans="2:9" ht="12.75">
      <c r="B102" s="29" t="s">
        <v>448</v>
      </c>
      <c r="C102" s="35" t="str">
        <f>IF(Source!C12="1",Source!F110,Source!G110)</f>
        <v>Монтаж АПС и Системы оповещения в МДОУ детский сад "Солнышко" с. Рязаново Мелекесского района  </v>
      </c>
      <c r="D102" s="35"/>
      <c r="E102" s="35"/>
      <c r="F102" s="35"/>
      <c r="G102" s="35"/>
      <c r="H102" s="35"/>
      <c r="I102" s="35"/>
    </row>
    <row r="103" spans="2:8" ht="12.75">
      <c r="B103" s="31" t="str">
        <f>Source!H123</f>
        <v>СМР</v>
      </c>
      <c r="C103" s="31"/>
      <c r="D103" s="31"/>
      <c r="E103" s="31"/>
      <c r="F103" s="31"/>
      <c r="G103" s="36">
        <f>Source!F123</f>
        <v>3.24</v>
      </c>
      <c r="H103" s="36"/>
    </row>
    <row r="105" spans="2:8" ht="12.75">
      <c r="B105" s="31" t="str">
        <f>Source!H124</f>
        <v>Эксплуатация машин с учетом индекса, руб.</v>
      </c>
      <c r="C105" s="31"/>
      <c r="D105" s="31"/>
      <c r="E105" s="31"/>
      <c r="F105" s="31"/>
      <c r="G105" s="36">
        <f>Source!F124</f>
        <v>24996.02</v>
      </c>
      <c r="H105" s="36"/>
    </row>
    <row r="107" spans="2:8" ht="12.75">
      <c r="B107" s="31" t="str">
        <f>Source!H125</f>
        <v>Стоимость материалов с учетом индекса, руб.</v>
      </c>
      <c r="C107" s="31"/>
      <c r="D107" s="31"/>
      <c r="E107" s="31"/>
      <c r="F107" s="31"/>
      <c r="G107" s="36">
        <f>Source!F125</f>
        <v>37738.06</v>
      </c>
      <c r="H107" s="36"/>
    </row>
    <row r="109" spans="2:8" ht="12.75">
      <c r="B109" s="31" t="str">
        <f>Source!H126</f>
        <v>Зарплата машинистов с учетом индекса, руб.</v>
      </c>
      <c r="C109" s="31"/>
      <c r="D109" s="31"/>
      <c r="E109" s="31"/>
      <c r="F109" s="31"/>
      <c r="G109" s="36">
        <f>Source!F126</f>
        <v>7805.65</v>
      </c>
      <c r="H109" s="36"/>
    </row>
    <row r="111" spans="2:8" ht="12.75">
      <c r="B111" s="31" t="str">
        <f>Source!H127</f>
        <v>Основная зарплата рабочих с учетом индекса, руб.</v>
      </c>
      <c r="C111" s="31"/>
      <c r="D111" s="31"/>
      <c r="E111" s="31"/>
      <c r="F111" s="31"/>
      <c r="G111" s="36">
        <f>Source!F127</f>
        <v>31927.77</v>
      </c>
      <c r="H111" s="36"/>
    </row>
    <row r="113" spans="2:8" ht="12.75">
      <c r="B113" s="31" t="str">
        <f>Source!H128</f>
        <v>Прямые затраты с учетом индекса, руб.</v>
      </c>
      <c r="C113" s="31"/>
      <c r="D113" s="31"/>
      <c r="E113" s="31"/>
      <c r="F113" s="31"/>
      <c r="G113" s="36">
        <f>Source!F128</f>
        <v>55307.13</v>
      </c>
      <c r="H113" s="36"/>
    </row>
    <row r="115" spans="2:8" ht="12.75">
      <c r="B115" s="31" t="str">
        <f>Source!H129</f>
        <v>Накладные расходы с учетом индекса, руб.</v>
      </c>
      <c r="C115" s="31"/>
      <c r="D115" s="31"/>
      <c r="E115" s="31"/>
      <c r="F115" s="31"/>
      <c r="G115" s="36">
        <f>Source!F129</f>
        <v>34797.15</v>
      </c>
      <c r="H115" s="36"/>
    </row>
    <row r="117" spans="2:8" ht="12.75">
      <c r="B117" s="31" t="str">
        <f>Source!H130</f>
        <v>Сметная прибыль с учетом индекса, руб.</v>
      </c>
      <c r="C117" s="31"/>
      <c r="D117" s="31"/>
      <c r="E117" s="31"/>
      <c r="F117" s="31"/>
      <c r="G117" s="36">
        <f>Source!F130</f>
        <v>23883.43</v>
      </c>
      <c r="H117" s="36"/>
    </row>
    <row r="119" spans="2:8" ht="12.75">
      <c r="B119" s="31" t="str">
        <f>Source!H131</f>
        <v>ИТОГО ПО СМЕТЕ, руб.</v>
      </c>
      <c r="C119" s="31"/>
      <c r="D119" s="31"/>
      <c r="E119" s="31"/>
      <c r="F119" s="31"/>
      <c r="G119" s="36">
        <f>Source!F131</f>
        <v>113987.71</v>
      </c>
      <c r="H119" s="36"/>
    </row>
    <row r="120" ht="0.75" customHeight="1"/>
    <row r="121" spans="2:8" ht="12.75" hidden="1">
      <c r="B121" s="31" t="str">
        <f>Source!H141</f>
        <v>Итого со всеми накрутками</v>
      </c>
      <c r="C121" s="31"/>
      <c r="D121" s="31"/>
      <c r="E121" s="31"/>
      <c r="F121" s="31"/>
      <c r="G121" s="36">
        <f>Source!F141</f>
        <v>113987.71</v>
      </c>
      <c r="H121" s="36"/>
    </row>
    <row r="122" ht="12.75" hidden="1"/>
    <row r="123" spans="2:8" ht="12.75" hidden="1">
      <c r="B123" s="31" t="str">
        <f>Source!H142</f>
        <v>НДС 18%</v>
      </c>
      <c r="C123" s="31"/>
      <c r="D123" s="31"/>
      <c r="E123" s="31"/>
      <c r="F123" s="31"/>
      <c r="G123" s="36">
        <f>Source!F142</f>
        <v>20517.79</v>
      </c>
      <c r="H123" s="36"/>
    </row>
    <row r="124" ht="12.75" hidden="1"/>
    <row r="125" spans="2:8" ht="12.75" hidden="1">
      <c r="B125" s="31" t="str">
        <f>Source!H143</f>
        <v>ИТОГО с НДС</v>
      </c>
      <c r="C125" s="31"/>
      <c r="D125" s="31"/>
      <c r="E125" s="31"/>
      <c r="F125" s="31"/>
      <c r="G125" s="36">
        <f>Source!F143</f>
        <v>134505.5</v>
      </c>
      <c r="H125" s="36"/>
    </row>
    <row r="126" ht="12.75" hidden="1"/>
    <row r="127" ht="12.75" hidden="1"/>
    <row r="128" ht="12.75" hidden="1"/>
    <row r="129" ht="12.75" hidden="1"/>
    <row r="130" spans="1:7" ht="12.75">
      <c r="A130" t="s">
        <v>449</v>
      </c>
      <c r="C130" s="19"/>
      <c r="D130" s="19"/>
      <c r="E130" s="19"/>
      <c r="F130" s="19"/>
      <c r="G130" t="str">
        <f>IF(Source!L12&lt;&gt;"",Source!L12," ")</f>
        <v> </v>
      </c>
    </row>
    <row r="131" spans="3:6" s="30" customFormat="1" ht="11.25">
      <c r="C131" s="37" t="s">
        <v>450</v>
      </c>
      <c r="D131" s="37"/>
      <c r="E131" s="37"/>
      <c r="F131" s="37"/>
    </row>
    <row r="133" spans="1:7" ht="12.75">
      <c r="A133" t="s">
        <v>458</v>
      </c>
      <c r="C133" s="19"/>
      <c r="D133" s="19"/>
      <c r="E133" s="19"/>
      <c r="F133" s="19"/>
      <c r="G133" t="str">
        <f>IF(Source!S12&lt;&gt;"",Source!S12," ")</f>
        <v> </v>
      </c>
    </row>
    <row r="134" spans="3:6" s="30" customFormat="1" ht="11.25">
      <c r="C134" s="37" t="s">
        <v>450</v>
      </c>
      <c r="D134" s="37"/>
      <c r="E134" s="37"/>
      <c r="F134" s="37"/>
    </row>
  </sheetData>
  <sheetProtection/>
  <mergeCells count="35">
    <mergeCell ref="B123:F123"/>
    <mergeCell ref="G123:H123"/>
    <mergeCell ref="B119:F119"/>
    <mergeCell ref="G119:H119"/>
    <mergeCell ref="B121:F121"/>
    <mergeCell ref="G121:H121"/>
    <mergeCell ref="B125:F125"/>
    <mergeCell ref="G125:H125"/>
    <mergeCell ref="C131:F131"/>
    <mergeCell ref="C134:F134"/>
    <mergeCell ref="B115:F115"/>
    <mergeCell ref="G115:H115"/>
    <mergeCell ref="B117:F117"/>
    <mergeCell ref="G117:H117"/>
    <mergeCell ref="B111:F111"/>
    <mergeCell ref="G111:H111"/>
    <mergeCell ref="B113:F113"/>
    <mergeCell ref="G113:H113"/>
    <mergeCell ref="B107:F107"/>
    <mergeCell ref="G107:H107"/>
    <mergeCell ref="B109:F109"/>
    <mergeCell ref="G109:H109"/>
    <mergeCell ref="C102:I102"/>
    <mergeCell ref="B103:F103"/>
    <mergeCell ref="G103:H103"/>
    <mergeCell ref="B105:F105"/>
    <mergeCell ref="G105:H105"/>
    <mergeCell ref="C15:I15"/>
    <mergeCell ref="C27:I27"/>
    <mergeCell ref="C54:I54"/>
    <mergeCell ref="C61:I61"/>
    <mergeCell ref="C7:I7"/>
    <mergeCell ref="A10:I10"/>
    <mergeCell ref="A11:I11"/>
    <mergeCell ref="C13:I13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85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7"/>
  <sheetViews>
    <sheetView zoomScalePageLayoutView="0" workbookViewId="0" topLeftCell="A1">
      <selection activeCell="I16" sqref="I16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11076</v>
      </c>
    </row>
    <row r="12" spans="1:103" ht="12.75">
      <c r="A12" s="1">
        <v>1</v>
      </c>
      <c r="B12" s="1">
        <v>1</v>
      </c>
      <c r="C12" s="1">
        <v>0</v>
      </c>
      <c r="D12" s="1">
        <f>ROW(A110)</f>
        <v>110</v>
      </c>
      <c r="E12" s="1">
        <v>0</v>
      </c>
      <c r="F12" s="1" t="s">
        <v>4</v>
      </c>
      <c r="G12" s="1" t="s">
        <v>457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7855834</v>
      </c>
      <c r="BE12" s="1" t="s">
        <v>5</v>
      </c>
      <c r="BF12" s="1" t="s">
        <v>6</v>
      </c>
      <c r="BG12" s="1">
        <v>2270585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B110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Монтаж АПС и Системы оповещения в МДОУ детский сад "Солнышко" с. Рязаново Мелекесского района  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55307.13</v>
      </c>
      <c r="P18" s="2">
        <f t="shared" si="0"/>
        <v>37738.06</v>
      </c>
      <c r="Q18" s="2">
        <f t="shared" si="0"/>
        <v>7714.82</v>
      </c>
      <c r="R18" s="2">
        <f t="shared" si="0"/>
        <v>2409.15</v>
      </c>
      <c r="S18" s="2">
        <f t="shared" si="0"/>
        <v>9854.25</v>
      </c>
      <c r="T18" s="2">
        <f t="shared" si="0"/>
        <v>0</v>
      </c>
      <c r="U18" s="2">
        <f t="shared" si="0"/>
        <v>978.44</v>
      </c>
      <c r="V18" s="2">
        <f t="shared" si="0"/>
        <v>203.79</v>
      </c>
      <c r="W18" s="2">
        <f t="shared" si="0"/>
        <v>0</v>
      </c>
      <c r="X18" s="2">
        <f t="shared" si="0"/>
        <v>10739.86</v>
      </c>
      <c r="Y18" s="2">
        <f t="shared" si="0"/>
        <v>7371.43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ROW(A96)</f>
        <v>96</v>
      </c>
      <c r="E20" s="1"/>
      <c r="F20" s="1" t="s">
        <v>10</v>
      </c>
      <c r="G20" s="1" t="s">
        <v>11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12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B96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Монтажные работы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55307.13</v>
      </c>
      <c r="P22" s="2">
        <f t="shared" si="1"/>
        <v>37738.06</v>
      </c>
      <c r="Q22" s="2">
        <f t="shared" si="1"/>
        <v>7714.82</v>
      </c>
      <c r="R22" s="2">
        <f t="shared" si="1"/>
        <v>2409.15</v>
      </c>
      <c r="S22" s="2">
        <f t="shared" si="1"/>
        <v>9854.25</v>
      </c>
      <c r="T22" s="2">
        <f t="shared" si="1"/>
        <v>0</v>
      </c>
      <c r="U22" s="2">
        <f t="shared" si="1"/>
        <v>978.44</v>
      </c>
      <c r="V22" s="2">
        <f t="shared" si="1"/>
        <v>203.79</v>
      </c>
      <c r="W22" s="2">
        <f t="shared" si="1"/>
        <v>0</v>
      </c>
      <c r="X22" s="2">
        <f t="shared" si="1"/>
        <v>10739.86</v>
      </c>
      <c r="Y22" s="2">
        <f t="shared" si="1"/>
        <v>7371.43</v>
      </c>
      <c r="Z22" s="2">
        <f t="shared" si="1"/>
        <v>0</v>
      </c>
      <c r="AA22" s="2">
        <f t="shared" si="1"/>
        <v>0</v>
      </c>
      <c r="AB22" s="2">
        <f t="shared" si="1"/>
        <v>16039.65</v>
      </c>
      <c r="AC22" s="2">
        <f t="shared" si="1"/>
        <v>1324.06</v>
      </c>
      <c r="AD22" s="2">
        <f t="shared" si="1"/>
        <v>7714.82</v>
      </c>
      <c r="AE22" s="2">
        <f t="shared" si="1"/>
        <v>2409.15</v>
      </c>
      <c r="AF22" s="2">
        <f t="shared" si="1"/>
        <v>7000.77</v>
      </c>
      <c r="AG22" s="2">
        <f t="shared" si="1"/>
        <v>0</v>
      </c>
      <c r="AH22" s="2">
        <f t="shared" si="1"/>
        <v>742.44</v>
      </c>
      <c r="AI22" s="2">
        <f t="shared" si="1"/>
        <v>203.79</v>
      </c>
      <c r="AJ22" s="2">
        <f t="shared" si="1"/>
        <v>0</v>
      </c>
      <c r="AK22" s="2">
        <f t="shared" si="1"/>
        <v>8542.25</v>
      </c>
      <c r="AL22" s="2">
        <f t="shared" si="1"/>
        <v>5985.15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0</v>
      </c>
      <c r="O24">
        <f aca="true" t="shared" si="2" ref="O24:O35">ROUND(CP24,2)</f>
        <v>393.89</v>
      </c>
      <c r="P24">
        <f aca="true" t="shared" si="3" ref="P24:P35">ROUND(CQ24*I24,2)</f>
        <v>1.47</v>
      </c>
      <c r="Q24">
        <f aca="true" t="shared" si="4" ref="Q24:Q35">ROUND(CR24*I24,2)</f>
        <v>0.47</v>
      </c>
      <c r="R24">
        <f aca="true" t="shared" si="5" ref="R24:R35">ROUND(CS24*I24,2)</f>
        <v>0</v>
      </c>
      <c r="S24">
        <f aca="true" t="shared" si="6" ref="S24:S35">ROUND(CT24*I24,2)</f>
        <v>391.95</v>
      </c>
      <c r="T24">
        <f aca="true" t="shared" si="7" ref="T24:T35">ROUND(CU24*I24,2)</f>
        <v>0</v>
      </c>
      <c r="U24">
        <f aca="true" t="shared" si="8" ref="U24:U35">CV24*I24</f>
        <v>39</v>
      </c>
      <c r="V24">
        <f aca="true" t="shared" si="9" ref="V24:V35">CW24*I24</f>
        <v>0</v>
      </c>
      <c r="W24">
        <f aca="true" t="shared" si="10" ref="W24:W35">ROUND(CX24*I24,2)</f>
        <v>0</v>
      </c>
      <c r="X24">
        <f aca="true" t="shared" si="11" ref="X24:X35">ROUND(CY24,2)</f>
        <v>313.56</v>
      </c>
      <c r="Y24">
        <f aca="true" t="shared" si="12" ref="Y24:Y35">ROUND(CZ24,2)</f>
        <v>235.17</v>
      </c>
      <c r="AA24">
        <v>0</v>
      </c>
      <c r="AB24">
        <f aca="true" t="shared" si="13" ref="AB24:AB35">ROUND((AC24+AD24+AF24),2)</f>
        <v>393.89</v>
      </c>
      <c r="AC24">
        <f aca="true" t="shared" si="14" ref="AC24:AC35">ROUND(((ES24*0.1)),2)</f>
        <v>1.47</v>
      </c>
      <c r="AD24">
        <f aca="true" t="shared" si="15" ref="AD24:AD35">ROUND((ET24),2)</f>
        <v>0.47</v>
      </c>
      <c r="AE24">
        <f aca="true" t="shared" si="16" ref="AE24:AE35">ROUND((EU24),2)</f>
        <v>0</v>
      </c>
      <c r="AF24">
        <f aca="true" t="shared" si="17" ref="AF24:AF35">ROUND((EV24),2)</f>
        <v>391.95</v>
      </c>
      <c r="AG24">
        <f aca="true" t="shared" si="18" ref="AG24:AG35">ROUND((AP24),2)</f>
        <v>0</v>
      </c>
      <c r="AH24">
        <f aca="true" t="shared" si="19" ref="AH24:AH35">(EW24)</f>
        <v>39</v>
      </c>
      <c r="AI24">
        <f aca="true" t="shared" si="20" ref="AI24:AI35">(EX24)</f>
        <v>0</v>
      </c>
      <c r="AJ24">
        <f aca="true" t="shared" si="21" ref="AJ24:AJ35">ROUND((AS24),2)</f>
        <v>0</v>
      </c>
      <c r="AK24">
        <v>407.11</v>
      </c>
      <c r="AL24">
        <v>14.69</v>
      </c>
      <c r="AM24">
        <v>0.47</v>
      </c>
      <c r="AN24">
        <v>0</v>
      </c>
      <c r="AO24">
        <v>391.95</v>
      </c>
      <c r="AP24">
        <v>0</v>
      </c>
      <c r="AQ24">
        <v>39</v>
      </c>
      <c r="AR24">
        <v>0</v>
      </c>
      <c r="AS24">
        <v>0</v>
      </c>
      <c r="AT24">
        <f aca="true" t="shared" si="22" ref="AT24:AT35">BZ24</f>
        <v>80</v>
      </c>
      <c r="AU24">
        <f aca="true" t="shared" si="23" ref="AU24:AU35">CA24</f>
        <v>60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2</v>
      </c>
      <c r="BJ24" t="s">
        <v>17</v>
      </c>
      <c r="BM24">
        <v>55</v>
      </c>
      <c r="BN24">
        <v>0</v>
      </c>
      <c r="BO24" t="s">
        <v>14</v>
      </c>
      <c r="BP24">
        <v>1</v>
      </c>
      <c r="BQ24">
        <v>3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80</v>
      </c>
      <c r="CA24">
        <v>60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393.89</v>
      </c>
      <c r="CQ24">
        <f aca="true" t="shared" si="25" ref="CQ24:CQ35">(AC24)*BC24</f>
        <v>1.47</v>
      </c>
      <c r="CR24">
        <f aca="true" t="shared" si="26" ref="CR24:CR35">(AD24)*BB24</f>
        <v>0.47</v>
      </c>
      <c r="CS24">
        <f aca="true" t="shared" si="27" ref="CS24:CS35">(AE24)*BS24</f>
        <v>0</v>
      </c>
      <c r="CT24">
        <f aca="true" t="shared" si="28" ref="CT24:CT35">(AF24)*BA24</f>
        <v>391.95</v>
      </c>
      <c r="CU24">
        <f aca="true" t="shared" si="29" ref="CU24:CU35">(AG24)*BT24</f>
        <v>0</v>
      </c>
      <c r="CV24">
        <f aca="true" t="shared" si="30" ref="CV24:CV35">(AH24)*BU24</f>
        <v>39</v>
      </c>
      <c r="CW24">
        <f aca="true" t="shared" si="31" ref="CW24:CW35">(AI24)*BV24</f>
        <v>0</v>
      </c>
      <c r="CX24">
        <f aca="true" t="shared" si="32" ref="CX24:CX35">(AJ24)*BW24</f>
        <v>0</v>
      </c>
      <c r="CY24">
        <f aca="true" t="shared" si="33" ref="CY24:CY35">(((S24+R24)*BZ24)/100)</f>
        <v>313.56</v>
      </c>
      <c r="CZ24">
        <f aca="true" t="shared" si="34" ref="CZ24:CZ35">(((S24+R24)*CA24)/100)</f>
        <v>235.17</v>
      </c>
      <c r="DD24" t="s">
        <v>18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16</v>
      </c>
      <c r="DW24" t="s">
        <v>16</v>
      </c>
      <c r="DX24">
        <v>1</v>
      </c>
      <c r="EE24">
        <v>5698066</v>
      </c>
      <c r="EF24">
        <v>3</v>
      </c>
      <c r="EG24" t="s">
        <v>11</v>
      </c>
      <c r="EH24">
        <v>0</v>
      </c>
      <c r="EJ24">
        <v>2</v>
      </c>
      <c r="EK24">
        <v>55</v>
      </c>
      <c r="EL24" t="s">
        <v>19</v>
      </c>
      <c r="EM24" t="s">
        <v>20</v>
      </c>
      <c r="EQ24">
        <v>0</v>
      </c>
      <c r="ER24">
        <v>407.11</v>
      </c>
      <c r="ES24">
        <v>14.69</v>
      </c>
      <c r="ET24">
        <v>0.47</v>
      </c>
      <c r="EU24">
        <v>0</v>
      </c>
      <c r="EV24">
        <v>391.95</v>
      </c>
      <c r="EW24">
        <v>39</v>
      </c>
      <c r="EX24">
        <v>0</v>
      </c>
    </row>
    <row r="25" spans="1:154" ht="12.75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21</v>
      </c>
      <c r="F25" t="s">
        <v>22</v>
      </c>
      <c r="G25" t="s">
        <v>23</v>
      </c>
      <c r="H25" t="s">
        <v>16</v>
      </c>
      <c r="I25">
        <v>32</v>
      </c>
      <c r="J25">
        <v>0</v>
      </c>
      <c r="O25">
        <f t="shared" si="2"/>
        <v>317.76</v>
      </c>
      <c r="P25">
        <f t="shared" si="3"/>
        <v>4.48</v>
      </c>
      <c r="Q25">
        <f t="shared" si="4"/>
        <v>5.76</v>
      </c>
      <c r="R25">
        <f t="shared" si="5"/>
        <v>0</v>
      </c>
      <c r="S25">
        <f t="shared" si="6"/>
        <v>307.52</v>
      </c>
      <c r="T25">
        <f t="shared" si="7"/>
        <v>0</v>
      </c>
      <c r="U25">
        <f t="shared" si="8"/>
        <v>32</v>
      </c>
      <c r="V25">
        <f t="shared" si="9"/>
        <v>0</v>
      </c>
      <c r="W25">
        <f t="shared" si="10"/>
        <v>0</v>
      </c>
      <c r="X25">
        <f t="shared" si="11"/>
        <v>246.02</v>
      </c>
      <c r="Y25">
        <f t="shared" si="12"/>
        <v>184.51</v>
      </c>
      <c r="AA25">
        <v>0</v>
      </c>
      <c r="AB25">
        <f t="shared" si="13"/>
        <v>9.93</v>
      </c>
      <c r="AC25">
        <f t="shared" si="14"/>
        <v>0.14</v>
      </c>
      <c r="AD25">
        <f t="shared" si="15"/>
        <v>0.18</v>
      </c>
      <c r="AE25">
        <f t="shared" si="16"/>
        <v>0</v>
      </c>
      <c r="AF25">
        <f t="shared" si="17"/>
        <v>9.61</v>
      </c>
      <c r="AG25">
        <f t="shared" si="18"/>
        <v>0</v>
      </c>
      <c r="AH25">
        <f t="shared" si="19"/>
        <v>1</v>
      </c>
      <c r="AI25">
        <f t="shared" si="20"/>
        <v>0</v>
      </c>
      <c r="AJ25">
        <f t="shared" si="21"/>
        <v>0</v>
      </c>
      <c r="AK25">
        <v>11.18</v>
      </c>
      <c r="AL25">
        <v>1.39</v>
      </c>
      <c r="AM25">
        <v>0.18</v>
      </c>
      <c r="AN25">
        <v>0</v>
      </c>
      <c r="AO25">
        <v>9.61</v>
      </c>
      <c r="AP25">
        <v>0</v>
      </c>
      <c r="AQ25">
        <v>1</v>
      </c>
      <c r="AR25">
        <v>0</v>
      </c>
      <c r="AS25">
        <v>0</v>
      </c>
      <c r="AT25">
        <f t="shared" si="22"/>
        <v>80</v>
      </c>
      <c r="AU25">
        <f t="shared" si="23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2</v>
      </c>
      <c r="BJ25" t="s">
        <v>24</v>
      </c>
      <c r="BM25">
        <v>55</v>
      </c>
      <c r="BN25">
        <v>0</v>
      </c>
      <c r="BO25" t="s">
        <v>22</v>
      </c>
      <c r="BP25">
        <v>1</v>
      </c>
      <c r="BQ25">
        <v>3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4"/>
        <v>317.76</v>
      </c>
      <c r="CQ25">
        <f t="shared" si="25"/>
        <v>0.14</v>
      </c>
      <c r="CR25">
        <f t="shared" si="26"/>
        <v>0.18</v>
      </c>
      <c r="CS25">
        <f t="shared" si="27"/>
        <v>0</v>
      </c>
      <c r="CT25">
        <f t="shared" si="28"/>
        <v>9.61</v>
      </c>
      <c r="CU25">
        <f t="shared" si="29"/>
        <v>0</v>
      </c>
      <c r="CV25">
        <f t="shared" si="30"/>
        <v>1</v>
      </c>
      <c r="CW25">
        <f t="shared" si="31"/>
        <v>0</v>
      </c>
      <c r="CX25">
        <f t="shared" si="32"/>
        <v>0</v>
      </c>
      <c r="CY25">
        <f t="shared" si="33"/>
        <v>246.016</v>
      </c>
      <c r="CZ25">
        <f t="shared" si="34"/>
        <v>184.51199999999997</v>
      </c>
      <c r="DD25" t="s">
        <v>18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16</v>
      </c>
      <c r="DW25" t="s">
        <v>16</v>
      </c>
      <c r="DX25">
        <v>1</v>
      </c>
      <c r="EE25">
        <v>5698066</v>
      </c>
      <c r="EF25">
        <v>3</v>
      </c>
      <c r="EG25" t="s">
        <v>11</v>
      </c>
      <c r="EH25">
        <v>0</v>
      </c>
      <c r="EJ25">
        <v>2</v>
      </c>
      <c r="EK25">
        <v>55</v>
      </c>
      <c r="EL25" t="s">
        <v>19</v>
      </c>
      <c r="EM25" t="s">
        <v>20</v>
      </c>
      <c r="EQ25">
        <v>0</v>
      </c>
      <c r="ER25">
        <v>11.18</v>
      </c>
      <c r="ES25">
        <v>1.39</v>
      </c>
      <c r="ET25">
        <v>0.18</v>
      </c>
      <c r="EU25">
        <v>0</v>
      </c>
      <c r="EV25">
        <v>9.61</v>
      </c>
      <c r="EW25">
        <v>1</v>
      </c>
      <c r="EX25">
        <v>0</v>
      </c>
    </row>
    <row r="26" spans="1:154" ht="12.75">
      <c r="A26">
        <v>17</v>
      </c>
      <c r="B26">
        <v>1</v>
      </c>
      <c r="C26">
        <f>ROW(SmtRes!A18)</f>
        <v>18</v>
      </c>
      <c r="D26">
        <f>ROW(EtalonRes!A18)</f>
        <v>18</v>
      </c>
      <c r="E26" t="s">
        <v>25</v>
      </c>
      <c r="F26" t="s">
        <v>26</v>
      </c>
      <c r="G26" t="s">
        <v>27</v>
      </c>
      <c r="H26" t="s">
        <v>16</v>
      </c>
      <c r="I26">
        <v>90</v>
      </c>
      <c r="J26">
        <v>0</v>
      </c>
      <c r="O26">
        <f t="shared" si="2"/>
        <v>1800.9</v>
      </c>
      <c r="P26">
        <f t="shared" si="3"/>
        <v>28.8</v>
      </c>
      <c r="Q26">
        <f t="shared" si="4"/>
        <v>42.3</v>
      </c>
      <c r="R26">
        <f t="shared" si="5"/>
        <v>0</v>
      </c>
      <c r="S26">
        <f t="shared" si="6"/>
        <v>1729.8</v>
      </c>
      <c r="T26">
        <f t="shared" si="7"/>
        <v>0</v>
      </c>
      <c r="U26">
        <f t="shared" si="8"/>
        <v>180</v>
      </c>
      <c r="V26">
        <f t="shared" si="9"/>
        <v>0</v>
      </c>
      <c r="W26">
        <f t="shared" si="10"/>
        <v>0</v>
      </c>
      <c r="X26">
        <f t="shared" si="11"/>
        <v>1383.84</v>
      </c>
      <c r="Y26">
        <f t="shared" si="12"/>
        <v>1037.88</v>
      </c>
      <c r="AA26">
        <v>0</v>
      </c>
      <c r="AB26">
        <f t="shared" si="13"/>
        <v>20.01</v>
      </c>
      <c r="AC26">
        <f t="shared" si="14"/>
        <v>0.32</v>
      </c>
      <c r="AD26">
        <f t="shared" si="15"/>
        <v>0.47</v>
      </c>
      <c r="AE26">
        <f t="shared" si="16"/>
        <v>0</v>
      </c>
      <c r="AF26">
        <f t="shared" si="17"/>
        <v>19.22</v>
      </c>
      <c r="AG26">
        <f t="shared" si="18"/>
        <v>0</v>
      </c>
      <c r="AH26">
        <f t="shared" si="19"/>
        <v>2</v>
      </c>
      <c r="AI26">
        <f t="shared" si="20"/>
        <v>0</v>
      </c>
      <c r="AJ26">
        <f t="shared" si="21"/>
        <v>0</v>
      </c>
      <c r="AK26">
        <v>22.919999999999998</v>
      </c>
      <c r="AL26">
        <v>3.23</v>
      </c>
      <c r="AM26">
        <v>0.47</v>
      </c>
      <c r="AN26">
        <v>0</v>
      </c>
      <c r="AO26">
        <v>19.22</v>
      </c>
      <c r="AP26">
        <v>0</v>
      </c>
      <c r="AQ26">
        <v>2</v>
      </c>
      <c r="AR26">
        <v>0</v>
      </c>
      <c r="AS26">
        <v>0</v>
      </c>
      <c r="AT26">
        <f t="shared" si="22"/>
        <v>80</v>
      </c>
      <c r="AU26">
        <f t="shared" si="23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2</v>
      </c>
      <c r="BJ26" t="s">
        <v>28</v>
      </c>
      <c r="BM26">
        <v>55</v>
      </c>
      <c r="BN26">
        <v>0</v>
      </c>
      <c r="BO26" t="s">
        <v>26</v>
      </c>
      <c r="BP26">
        <v>1</v>
      </c>
      <c r="BQ26">
        <v>3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4"/>
        <v>1800.8999999999999</v>
      </c>
      <c r="CQ26">
        <f t="shared" si="25"/>
        <v>0.32</v>
      </c>
      <c r="CR26">
        <f t="shared" si="26"/>
        <v>0.47</v>
      </c>
      <c r="CS26">
        <f t="shared" si="27"/>
        <v>0</v>
      </c>
      <c r="CT26">
        <f t="shared" si="28"/>
        <v>19.22</v>
      </c>
      <c r="CU26">
        <f t="shared" si="29"/>
        <v>0</v>
      </c>
      <c r="CV26">
        <f t="shared" si="30"/>
        <v>2</v>
      </c>
      <c r="CW26">
        <f t="shared" si="31"/>
        <v>0</v>
      </c>
      <c r="CX26">
        <f t="shared" si="32"/>
        <v>0</v>
      </c>
      <c r="CY26">
        <f t="shared" si="33"/>
        <v>1383.84</v>
      </c>
      <c r="CZ26">
        <f t="shared" si="34"/>
        <v>1037.88</v>
      </c>
      <c r="DD26" t="s">
        <v>18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16</v>
      </c>
      <c r="DW26" t="s">
        <v>16</v>
      </c>
      <c r="DX26">
        <v>1</v>
      </c>
      <c r="EE26">
        <v>5698066</v>
      </c>
      <c r="EF26">
        <v>3</v>
      </c>
      <c r="EG26" t="s">
        <v>11</v>
      </c>
      <c r="EH26">
        <v>0</v>
      </c>
      <c r="EJ26">
        <v>2</v>
      </c>
      <c r="EK26">
        <v>55</v>
      </c>
      <c r="EL26" t="s">
        <v>19</v>
      </c>
      <c r="EM26" t="s">
        <v>20</v>
      </c>
      <c r="EQ26">
        <v>0</v>
      </c>
      <c r="ER26">
        <v>22.92</v>
      </c>
      <c r="ES26">
        <v>3.23</v>
      </c>
      <c r="ET26">
        <v>0.47</v>
      </c>
      <c r="EU26">
        <v>0</v>
      </c>
      <c r="EV26">
        <v>19.22</v>
      </c>
      <c r="EW26">
        <v>2</v>
      </c>
      <c r="EX26">
        <v>0</v>
      </c>
    </row>
    <row r="27" spans="1:154" ht="12.75">
      <c r="A27">
        <v>17</v>
      </c>
      <c r="B27">
        <v>1</v>
      </c>
      <c r="C27">
        <f>ROW(SmtRes!A23)</f>
        <v>23</v>
      </c>
      <c r="D27">
        <f>ROW(EtalonRes!A23)</f>
        <v>23</v>
      </c>
      <c r="E27" t="s">
        <v>29</v>
      </c>
      <c r="F27" t="s">
        <v>30</v>
      </c>
      <c r="G27" t="s">
        <v>31</v>
      </c>
      <c r="H27" t="s">
        <v>32</v>
      </c>
      <c r="I27">
        <v>0.8</v>
      </c>
      <c r="J27">
        <v>0</v>
      </c>
      <c r="O27">
        <f t="shared" si="2"/>
        <v>129.64</v>
      </c>
      <c r="P27">
        <f t="shared" si="3"/>
        <v>0.06</v>
      </c>
      <c r="Q27">
        <f t="shared" si="4"/>
        <v>35.02</v>
      </c>
      <c r="R27">
        <f t="shared" si="5"/>
        <v>4.63</v>
      </c>
      <c r="S27">
        <f t="shared" si="6"/>
        <v>94.56</v>
      </c>
      <c r="T27">
        <f t="shared" si="7"/>
        <v>0</v>
      </c>
      <c r="U27">
        <f t="shared" si="8"/>
        <v>9.840000000000002</v>
      </c>
      <c r="V27">
        <f t="shared" si="9"/>
        <v>0.392</v>
      </c>
      <c r="W27">
        <f t="shared" si="10"/>
        <v>0</v>
      </c>
      <c r="X27">
        <f t="shared" si="11"/>
        <v>79.35</v>
      </c>
      <c r="Y27">
        <f t="shared" si="12"/>
        <v>59.51</v>
      </c>
      <c r="AA27">
        <v>0</v>
      </c>
      <c r="AB27">
        <f t="shared" si="13"/>
        <v>162.06</v>
      </c>
      <c r="AC27">
        <f t="shared" si="14"/>
        <v>0.08</v>
      </c>
      <c r="AD27">
        <f t="shared" si="15"/>
        <v>43.78</v>
      </c>
      <c r="AE27">
        <f t="shared" si="16"/>
        <v>5.79</v>
      </c>
      <c r="AF27">
        <f t="shared" si="17"/>
        <v>118.2</v>
      </c>
      <c r="AG27">
        <f t="shared" si="18"/>
        <v>0</v>
      </c>
      <c r="AH27">
        <f t="shared" si="19"/>
        <v>12.3</v>
      </c>
      <c r="AI27">
        <f t="shared" si="20"/>
        <v>0.49</v>
      </c>
      <c r="AJ27">
        <f t="shared" si="21"/>
        <v>0</v>
      </c>
      <c r="AK27">
        <v>162.75</v>
      </c>
      <c r="AL27">
        <v>0.77</v>
      </c>
      <c r="AM27">
        <v>43.78</v>
      </c>
      <c r="AN27">
        <v>5.79</v>
      </c>
      <c r="AO27">
        <v>118.2</v>
      </c>
      <c r="AP27">
        <v>0</v>
      </c>
      <c r="AQ27">
        <v>12.3</v>
      </c>
      <c r="AR27">
        <v>0.49</v>
      </c>
      <c r="AS27">
        <v>0</v>
      </c>
      <c r="AT27">
        <f t="shared" si="22"/>
        <v>80</v>
      </c>
      <c r="AU27">
        <f t="shared" si="23"/>
        <v>60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2</v>
      </c>
      <c r="BJ27" t="s">
        <v>33</v>
      </c>
      <c r="BM27">
        <v>55</v>
      </c>
      <c r="BN27">
        <v>0</v>
      </c>
      <c r="BO27" t="s">
        <v>30</v>
      </c>
      <c r="BP27">
        <v>1</v>
      </c>
      <c r="BQ27">
        <v>3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60</v>
      </c>
      <c r="CF27">
        <v>0</v>
      </c>
      <c r="CG27">
        <v>0</v>
      </c>
      <c r="CM27">
        <v>0</v>
      </c>
      <c r="CO27">
        <v>0</v>
      </c>
      <c r="CP27">
        <f t="shared" si="24"/>
        <v>129.64000000000001</v>
      </c>
      <c r="CQ27">
        <f t="shared" si="25"/>
        <v>0.08</v>
      </c>
      <c r="CR27">
        <f t="shared" si="26"/>
        <v>43.78</v>
      </c>
      <c r="CS27">
        <f t="shared" si="27"/>
        <v>5.79</v>
      </c>
      <c r="CT27">
        <f t="shared" si="28"/>
        <v>118.2</v>
      </c>
      <c r="CU27">
        <f t="shared" si="29"/>
        <v>0</v>
      </c>
      <c r="CV27">
        <f t="shared" si="30"/>
        <v>12.3</v>
      </c>
      <c r="CW27">
        <f t="shared" si="31"/>
        <v>0.49</v>
      </c>
      <c r="CX27">
        <f t="shared" si="32"/>
        <v>0</v>
      </c>
      <c r="CY27">
        <f t="shared" si="33"/>
        <v>79.352</v>
      </c>
      <c r="CZ27">
        <f t="shared" si="34"/>
        <v>59.513999999999996</v>
      </c>
      <c r="DD27" t="s">
        <v>18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32</v>
      </c>
      <c r="DW27" t="s">
        <v>34</v>
      </c>
      <c r="DX27">
        <v>100</v>
      </c>
      <c r="EE27">
        <v>5698066</v>
      </c>
      <c r="EF27">
        <v>3</v>
      </c>
      <c r="EG27" t="s">
        <v>11</v>
      </c>
      <c r="EH27">
        <v>0</v>
      </c>
      <c r="EJ27">
        <v>2</v>
      </c>
      <c r="EK27">
        <v>55</v>
      </c>
      <c r="EL27" t="s">
        <v>19</v>
      </c>
      <c r="EM27" t="s">
        <v>20</v>
      </c>
      <c r="EP27" t="s">
        <v>419</v>
      </c>
      <c r="EQ27">
        <v>0</v>
      </c>
      <c r="ER27">
        <v>162.75</v>
      </c>
      <c r="ES27">
        <v>0.77</v>
      </c>
      <c r="ET27">
        <v>43.78</v>
      </c>
      <c r="EU27">
        <v>5.79</v>
      </c>
      <c r="EV27">
        <v>118.2</v>
      </c>
      <c r="EW27">
        <v>12.3</v>
      </c>
      <c r="EX27">
        <v>0.49</v>
      </c>
    </row>
    <row r="28" spans="1:154" ht="12.75">
      <c r="A28">
        <v>17</v>
      </c>
      <c r="B28">
        <v>1</v>
      </c>
      <c r="C28">
        <f>ROW(SmtRes!A35)</f>
        <v>35</v>
      </c>
      <c r="D28">
        <f>ROW(EtalonRes!A35)</f>
        <v>35</v>
      </c>
      <c r="E28" t="s">
        <v>35</v>
      </c>
      <c r="F28" t="s">
        <v>36</v>
      </c>
      <c r="G28" t="s">
        <v>37</v>
      </c>
      <c r="H28" t="s">
        <v>32</v>
      </c>
      <c r="I28">
        <v>4</v>
      </c>
      <c r="J28">
        <v>0</v>
      </c>
      <c r="O28">
        <f t="shared" si="2"/>
        <v>364.2</v>
      </c>
      <c r="P28">
        <f t="shared" si="3"/>
        <v>24</v>
      </c>
      <c r="Q28">
        <f t="shared" si="4"/>
        <v>208</v>
      </c>
      <c r="R28">
        <f t="shared" si="5"/>
        <v>74.64</v>
      </c>
      <c r="S28">
        <f t="shared" si="6"/>
        <v>132.2</v>
      </c>
      <c r="T28">
        <f t="shared" si="7"/>
        <v>0</v>
      </c>
      <c r="U28">
        <f t="shared" si="8"/>
        <v>14.08</v>
      </c>
      <c r="V28">
        <f t="shared" si="9"/>
        <v>6.32</v>
      </c>
      <c r="W28">
        <f t="shared" si="10"/>
        <v>0</v>
      </c>
      <c r="X28">
        <f t="shared" si="11"/>
        <v>196.5</v>
      </c>
      <c r="Y28">
        <f t="shared" si="12"/>
        <v>134.45</v>
      </c>
      <c r="AA28">
        <v>0</v>
      </c>
      <c r="AB28">
        <f t="shared" si="13"/>
        <v>91.05</v>
      </c>
      <c r="AC28">
        <f t="shared" si="14"/>
        <v>6</v>
      </c>
      <c r="AD28">
        <f t="shared" si="15"/>
        <v>52</v>
      </c>
      <c r="AE28">
        <f t="shared" si="16"/>
        <v>18.66</v>
      </c>
      <c r="AF28">
        <f t="shared" si="17"/>
        <v>33.05</v>
      </c>
      <c r="AG28">
        <f t="shared" si="18"/>
        <v>0</v>
      </c>
      <c r="AH28">
        <f t="shared" si="19"/>
        <v>3.52</v>
      </c>
      <c r="AI28">
        <f t="shared" si="20"/>
        <v>1.58</v>
      </c>
      <c r="AJ28">
        <f t="shared" si="21"/>
        <v>0</v>
      </c>
      <c r="AK28">
        <v>145.05</v>
      </c>
      <c r="AL28">
        <v>60</v>
      </c>
      <c r="AM28">
        <v>52</v>
      </c>
      <c r="AN28">
        <v>18.66</v>
      </c>
      <c r="AO28">
        <v>33.05</v>
      </c>
      <c r="AP28">
        <v>0</v>
      </c>
      <c r="AQ28">
        <v>3.52</v>
      </c>
      <c r="AR28">
        <v>1.58</v>
      </c>
      <c r="AS28">
        <v>0</v>
      </c>
      <c r="AT28">
        <f t="shared" si="22"/>
        <v>95</v>
      </c>
      <c r="AU28">
        <f t="shared" si="23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38</v>
      </c>
      <c r="BM28">
        <v>57</v>
      </c>
      <c r="BN28">
        <v>0</v>
      </c>
      <c r="BO28" t="s">
        <v>36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24"/>
        <v>364.2</v>
      </c>
      <c r="CQ28">
        <f t="shared" si="25"/>
        <v>6</v>
      </c>
      <c r="CR28">
        <f t="shared" si="26"/>
        <v>52</v>
      </c>
      <c r="CS28">
        <f t="shared" si="27"/>
        <v>18.66</v>
      </c>
      <c r="CT28">
        <f t="shared" si="28"/>
        <v>33.05</v>
      </c>
      <c r="CU28">
        <f t="shared" si="29"/>
        <v>0</v>
      </c>
      <c r="CV28">
        <f t="shared" si="30"/>
        <v>3.52</v>
      </c>
      <c r="CW28">
        <f t="shared" si="31"/>
        <v>1.58</v>
      </c>
      <c r="CX28">
        <f t="shared" si="32"/>
        <v>0</v>
      </c>
      <c r="CY28">
        <f t="shared" si="33"/>
        <v>196.498</v>
      </c>
      <c r="CZ28">
        <f t="shared" si="34"/>
        <v>134.446</v>
      </c>
      <c r="DD28" t="s">
        <v>18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32</v>
      </c>
      <c r="DW28" t="s">
        <v>32</v>
      </c>
      <c r="DX28">
        <v>100</v>
      </c>
      <c r="EE28">
        <v>5698068</v>
      </c>
      <c r="EF28">
        <v>3</v>
      </c>
      <c r="EG28" t="s">
        <v>11</v>
      </c>
      <c r="EH28">
        <v>0</v>
      </c>
      <c r="EJ28">
        <v>2</v>
      </c>
      <c r="EK28">
        <v>57</v>
      </c>
      <c r="EL28" t="s">
        <v>39</v>
      </c>
      <c r="EM28" t="s">
        <v>40</v>
      </c>
      <c r="EP28" t="s">
        <v>41</v>
      </c>
      <c r="EQ28">
        <v>0</v>
      </c>
      <c r="ER28">
        <v>145.05</v>
      </c>
      <c r="ES28">
        <v>60</v>
      </c>
      <c r="ET28">
        <v>52</v>
      </c>
      <c r="EU28">
        <v>18.66</v>
      </c>
      <c r="EV28">
        <v>33.05</v>
      </c>
      <c r="EW28">
        <v>3.52</v>
      </c>
      <c r="EX28">
        <v>1.58</v>
      </c>
    </row>
    <row r="29" spans="1:154" ht="12.75">
      <c r="A29">
        <v>17</v>
      </c>
      <c r="B29">
        <v>1</v>
      </c>
      <c r="C29">
        <f>ROW(SmtRes!A54)</f>
        <v>54</v>
      </c>
      <c r="D29">
        <f>ROW(EtalonRes!A54)</f>
        <v>54</v>
      </c>
      <c r="E29" t="s">
        <v>42</v>
      </c>
      <c r="F29" t="s">
        <v>43</v>
      </c>
      <c r="G29" t="s">
        <v>44</v>
      </c>
      <c r="H29" t="s">
        <v>32</v>
      </c>
      <c r="I29">
        <v>10</v>
      </c>
      <c r="J29">
        <v>0</v>
      </c>
      <c r="O29">
        <f t="shared" si="2"/>
        <v>9674.1</v>
      </c>
      <c r="P29">
        <f t="shared" si="3"/>
        <v>1101.7</v>
      </c>
      <c r="Q29">
        <f t="shared" si="4"/>
        <v>5905.6</v>
      </c>
      <c r="R29">
        <f t="shared" si="5"/>
        <v>1962.8</v>
      </c>
      <c r="S29">
        <f t="shared" si="6"/>
        <v>2666.8</v>
      </c>
      <c r="T29">
        <f t="shared" si="7"/>
        <v>0</v>
      </c>
      <c r="U29">
        <f t="shared" si="8"/>
        <v>284</v>
      </c>
      <c r="V29">
        <f t="shared" si="9"/>
        <v>166</v>
      </c>
      <c r="W29">
        <f t="shared" si="10"/>
        <v>0</v>
      </c>
      <c r="X29">
        <f t="shared" si="11"/>
        <v>4398.12</v>
      </c>
      <c r="Y29">
        <f t="shared" si="12"/>
        <v>3009.24</v>
      </c>
      <c r="AA29">
        <v>0</v>
      </c>
      <c r="AB29">
        <f t="shared" si="13"/>
        <v>967.41</v>
      </c>
      <c r="AC29">
        <f t="shared" si="14"/>
        <v>110.17</v>
      </c>
      <c r="AD29">
        <f t="shared" si="15"/>
        <v>590.56</v>
      </c>
      <c r="AE29">
        <f t="shared" si="16"/>
        <v>196.28</v>
      </c>
      <c r="AF29">
        <f t="shared" si="17"/>
        <v>266.68</v>
      </c>
      <c r="AG29">
        <f t="shared" si="18"/>
        <v>0</v>
      </c>
      <c r="AH29">
        <f t="shared" si="19"/>
        <v>28.4</v>
      </c>
      <c r="AI29">
        <f t="shared" si="20"/>
        <v>16.6</v>
      </c>
      <c r="AJ29">
        <f t="shared" si="21"/>
        <v>0</v>
      </c>
      <c r="AK29">
        <v>1958.95</v>
      </c>
      <c r="AL29">
        <v>1101.71</v>
      </c>
      <c r="AM29">
        <v>590.56</v>
      </c>
      <c r="AN29">
        <v>196.28</v>
      </c>
      <c r="AO29">
        <v>266.68</v>
      </c>
      <c r="AP29">
        <v>0</v>
      </c>
      <c r="AQ29">
        <v>28.4</v>
      </c>
      <c r="AR29">
        <v>16.6</v>
      </c>
      <c r="AS29">
        <v>0</v>
      </c>
      <c r="AT29">
        <f t="shared" si="22"/>
        <v>95</v>
      </c>
      <c r="AU29">
        <f t="shared" si="23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45</v>
      </c>
      <c r="BM29">
        <v>57</v>
      </c>
      <c r="BN29">
        <v>0</v>
      </c>
      <c r="BO29" t="s">
        <v>43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24"/>
        <v>9674.1</v>
      </c>
      <c r="CQ29">
        <f t="shared" si="25"/>
        <v>110.17</v>
      </c>
      <c r="CR29">
        <f t="shared" si="26"/>
        <v>590.56</v>
      </c>
      <c r="CS29">
        <f t="shared" si="27"/>
        <v>196.28</v>
      </c>
      <c r="CT29">
        <f t="shared" si="28"/>
        <v>266.68</v>
      </c>
      <c r="CU29">
        <f t="shared" si="29"/>
        <v>0</v>
      </c>
      <c r="CV29">
        <f t="shared" si="30"/>
        <v>28.4</v>
      </c>
      <c r="CW29">
        <f t="shared" si="31"/>
        <v>16.6</v>
      </c>
      <c r="CX29">
        <f t="shared" si="32"/>
        <v>0</v>
      </c>
      <c r="CY29">
        <f t="shared" si="33"/>
        <v>4398.120000000001</v>
      </c>
      <c r="CZ29">
        <f t="shared" si="34"/>
        <v>3009.24</v>
      </c>
      <c r="DD29" t="s">
        <v>18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32</v>
      </c>
      <c r="DW29" t="s">
        <v>46</v>
      </c>
      <c r="DX29">
        <v>1</v>
      </c>
      <c r="EE29">
        <v>5698068</v>
      </c>
      <c r="EF29">
        <v>3</v>
      </c>
      <c r="EG29" t="s">
        <v>11</v>
      </c>
      <c r="EH29">
        <v>0</v>
      </c>
      <c r="EJ29">
        <v>2</v>
      </c>
      <c r="EK29">
        <v>57</v>
      </c>
      <c r="EL29" t="s">
        <v>39</v>
      </c>
      <c r="EM29" t="s">
        <v>40</v>
      </c>
      <c r="EP29" t="s">
        <v>47</v>
      </c>
      <c r="EQ29">
        <v>0</v>
      </c>
      <c r="ER29">
        <v>1958.95</v>
      </c>
      <c r="ES29">
        <v>1101.71</v>
      </c>
      <c r="ET29">
        <v>590.56</v>
      </c>
      <c r="EU29">
        <v>196.28</v>
      </c>
      <c r="EV29">
        <v>266.68</v>
      </c>
      <c r="EW29">
        <v>28.4</v>
      </c>
      <c r="EX29">
        <v>16.6</v>
      </c>
    </row>
    <row r="30" spans="1:154" ht="12.75">
      <c r="A30">
        <v>17</v>
      </c>
      <c r="B30">
        <v>1</v>
      </c>
      <c r="C30">
        <f>ROW(SmtRes!A67)</f>
        <v>67</v>
      </c>
      <c r="D30">
        <f>ROW(EtalonRes!A67)</f>
        <v>67</v>
      </c>
      <c r="E30" t="s">
        <v>48</v>
      </c>
      <c r="F30" t="s">
        <v>49</v>
      </c>
      <c r="G30" t="s">
        <v>50</v>
      </c>
      <c r="H30" t="s">
        <v>32</v>
      </c>
      <c r="I30">
        <v>2</v>
      </c>
      <c r="J30">
        <v>0</v>
      </c>
      <c r="O30">
        <f t="shared" si="2"/>
        <v>2261.76</v>
      </c>
      <c r="P30">
        <f t="shared" si="3"/>
        <v>59.48</v>
      </c>
      <c r="Q30">
        <f t="shared" si="4"/>
        <v>1496.16</v>
      </c>
      <c r="R30">
        <f t="shared" si="5"/>
        <v>361.4</v>
      </c>
      <c r="S30">
        <f t="shared" si="6"/>
        <v>706.12</v>
      </c>
      <c r="T30">
        <f t="shared" si="7"/>
        <v>0</v>
      </c>
      <c r="U30">
        <f t="shared" si="8"/>
        <v>75.2</v>
      </c>
      <c r="V30">
        <f t="shared" si="9"/>
        <v>30.6</v>
      </c>
      <c r="W30">
        <f t="shared" si="10"/>
        <v>0</v>
      </c>
      <c r="X30">
        <f t="shared" si="11"/>
        <v>1014.14</v>
      </c>
      <c r="Y30">
        <f t="shared" si="12"/>
        <v>693.89</v>
      </c>
      <c r="AA30">
        <v>0</v>
      </c>
      <c r="AB30">
        <f t="shared" si="13"/>
        <v>1130.88</v>
      </c>
      <c r="AC30">
        <f t="shared" si="14"/>
        <v>29.74</v>
      </c>
      <c r="AD30">
        <f t="shared" si="15"/>
        <v>748.08</v>
      </c>
      <c r="AE30">
        <f t="shared" si="16"/>
        <v>180.7</v>
      </c>
      <c r="AF30">
        <f t="shared" si="17"/>
        <v>353.06</v>
      </c>
      <c r="AG30">
        <f t="shared" si="18"/>
        <v>0</v>
      </c>
      <c r="AH30">
        <f t="shared" si="19"/>
        <v>37.6</v>
      </c>
      <c r="AI30">
        <f t="shared" si="20"/>
        <v>15.3</v>
      </c>
      <c r="AJ30">
        <f t="shared" si="21"/>
        <v>0</v>
      </c>
      <c r="AK30">
        <v>1398.51</v>
      </c>
      <c r="AL30">
        <v>297.37</v>
      </c>
      <c r="AM30">
        <v>748.08</v>
      </c>
      <c r="AN30">
        <v>180.7</v>
      </c>
      <c r="AO30">
        <v>353.06</v>
      </c>
      <c r="AP30">
        <v>0</v>
      </c>
      <c r="AQ30">
        <v>37.6</v>
      </c>
      <c r="AR30">
        <v>15.3</v>
      </c>
      <c r="AS30">
        <v>0</v>
      </c>
      <c r="AT30">
        <f t="shared" si="22"/>
        <v>95</v>
      </c>
      <c r="AU30">
        <f t="shared" si="23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51</v>
      </c>
      <c r="BM30">
        <v>57</v>
      </c>
      <c r="BN30">
        <v>0</v>
      </c>
      <c r="BO30" t="s">
        <v>49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24"/>
        <v>2261.76</v>
      </c>
      <c r="CQ30">
        <f t="shared" si="25"/>
        <v>29.74</v>
      </c>
      <c r="CR30">
        <f t="shared" si="26"/>
        <v>748.08</v>
      </c>
      <c r="CS30">
        <f t="shared" si="27"/>
        <v>180.7</v>
      </c>
      <c r="CT30">
        <f t="shared" si="28"/>
        <v>353.06</v>
      </c>
      <c r="CU30">
        <f t="shared" si="29"/>
        <v>0</v>
      </c>
      <c r="CV30">
        <f t="shared" si="30"/>
        <v>37.6</v>
      </c>
      <c r="CW30">
        <f t="shared" si="31"/>
        <v>15.3</v>
      </c>
      <c r="CX30">
        <f t="shared" si="32"/>
        <v>0</v>
      </c>
      <c r="CY30">
        <f t="shared" si="33"/>
        <v>1014.1439999999999</v>
      </c>
      <c r="CZ30">
        <f t="shared" si="34"/>
        <v>693.888</v>
      </c>
      <c r="DD30" t="s">
        <v>18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32</v>
      </c>
      <c r="DW30" t="s">
        <v>32</v>
      </c>
      <c r="DX30">
        <v>100</v>
      </c>
      <c r="EE30">
        <v>5698068</v>
      </c>
      <c r="EF30">
        <v>3</v>
      </c>
      <c r="EG30" t="s">
        <v>11</v>
      </c>
      <c r="EH30">
        <v>0</v>
      </c>
      <c r="EJ30">
        <v>2</v>
      </c>
      <c r="EK30">
        <v>57</v>
      </c>
      <c r="EL30" t="s">
        <v>39</v>
      </c>
      <c r="EM30" t="s">
        <v>40</v>
      </c>
      <c r="EP30" t="s">
        <v>52</v>
      </c>
      <c r="EQ30">
        <v>0</v>
      </c>
      <c r="ER30">
        <v>1398.51</v>
      </c>
      <c r="ES30">
        <v>297.37</v>
      </c>
      <c r="ET30">
        <v>748.08</v>
      </c>
      <c r="EU30">
        <v>180.7</v>
      </c>
      <c r="EV30">
        <v>353.06</v>
      </c>
      <c r="EW30">
        <v>37.6</v>
      </c>
      <c r="EX30">
        <v>15.3</v>
      </c>
    </row>
    <row r="31" spans="1:154" ht="12.75">
      <c r="A31">
        <v>17</v>
      </c>
      <c r="B31">
        <v>1</v>
      </c>
      <c r="C31">
        <f>ROW(SmtRes!A88)</f>
        <v>88</v>
      </c>
      <c r="D31">
        <f>ROW(EtalonRes!A88)</f>
        <v>88</v>
      </c>
      <c r="E31" t="s">
        <v>53</v>
      </c>
      <c r="F31" t="s">
        <v>54</v>
      </c>
      <c r="G31" t="s">
        <v>55</v>
      </c>
      <c r="H31" t="s">
        <v>56</v>
      </c>
      <c r="I31">
        <v>1</v>
      </c>
      <c r="J31">
        <v>0</v>
      </c>
      <c r="O31">
        <f t="shared" si="2"/>
        <v>19.87</v>
      </c>
      <c r="P31">
        <f t="shared" si="3"/>
        <v>4.12</v>
      </c>
      <c r="Q31">
        <f t="shared" si="4"/>
        <v>0.91</v>
      </c>
      <c r="R31">
        <f t="shared" si="5"/>
        <v>0.04</v>
      </c>
      <c r="S31">
        <f t="shared" si="6"/>
        <v>14.84</v>
      </c>
      <c r="T31">
        <f t="shared" si="7"/>
        <v>0</v>
      </c>
      <c r="U31">
        <f t="shared" si="8"/>
        <v>1.56</v>
      </c>
      <c r="V31">
        <f t="shared" si="9"/>
        <v>0.004</v>
      </c>
      <c r="W31">
        <f t="shared" si="10"/>
        <v>0</v>
      </c>
      <c r="X31">
        <f t="shared" si="11"/>
        <v>14.14</v>
      </c>
      <c r="Y31">
        <f t="shared" si="12"/>
        <v>9.67</v>
      </c>
      <c r="AA31">
        <v>0</v>
      </c>
      <c r="AB31">
        <f t="shared" si="13"/>
        <v>19.87</v>
      </c>
      <c r="AC31">
        <f t="shared" si="14"/>
        <v>4.12</v>
      </c>
      <c r="AD31">
        <f t="shared" si="15"/>
        <v>0.91</v>
      </c>
      <c r="AE31">
        <f t="shared" si="16"/>
        <v>0.04</v>
      </c>
      <c r="AF31">
        <f t="shared" si="17"/>
        <v>14.84</v>
      </c>
      <c r="AG31">
        <f t="shared" si="18"/>
        <v>0</v>
      </c>
      <c r="AH31">
        <f t="shared" si="19"/>
        <v>1.56</v>
      </c>
      <c r="AI31">
        <f t="shared" si="20"/>
        <v>0.004</v>
      </c>
      <c r="AJ31">
        <f t="shared" si="21"/>
        <v>0</v>
      </c>
      <c r="AK31">
        <v>56.92999999999999</v>
      </c>
      <c r="AL31">
        <v>41.18</v>
      </c>
      <c r="AM31">
        <v>0.91</v>
      </c>
      <c r="AN31">
        <v>0.04</v>
      </c>
      <c r="AO31">
        <v>14.84</v>
      </c>
      <c r="AP31">
        <v>0</v>
      </c>
      <c r="AQ31">
        <v>1.56</v>
      </c>
      <c r="AR31">
        <v>0.004</v>
      </c>
      <c r="AS31">
        <v>0</v>
      </c>
      <c r="AT31">
        <f t="shared" si="22"/>
        <v>95</v>
      </c>
      <c r="AU31">
        <f t="shared" si="23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2</v>
      </c>
      <c r="BJ31" t="s">
        <v>57</v>
      </c>
      <c r="BM31">
        <v>57</v>
      </c>
      <c r="BN31">
        <v>0</v>
      </c>
      <c r="BO31" t="s">
        <v>54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24"/>
        <v>19.87</v>
      </c>
      <c r="CQ31">
        <f t="shared" si="25"/>
        <v>4.12</v>
      </c>
      <c r="CR31">
        <f t="shared" si="26"/>
        <v>0.91</v>
      </c>
      <c r="CS31">
        <f t="shared" si="27"/>
        <v>0.04</v>
      </c>
      <c r="CT31">
        <f t="shared" si="28"/>
        <v>14.84</v>
      </c>
      <c r="CU31">
        <f t="shared" si="29"/>
        <v>0</v>
      </c>
      <c r="CV31">
        <f t="shared" si="30"/>
        <v>1.56</v>
      </c>
      <c r="CW31">
        <f t="shared" si="31"/>
        <v>0.004</v>
      </c>
      <c r="CX31">
        <f t="shared" si="32"/>
        <v>0</v>
      </c>
      <c r="CY31">
        <f t="shared" si="33"/>
        <v>14.136</v>
      </c>
      <c r="CZ31">
        <f t="shared" si="34"/>
        <v>9.671999999999999</v>
      </c>
      <c r="DD31" t="s">
        <v>18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56</v>
      </c>
      <c r="DW31" t="s">
        <v>56</v>
      </c>
      <c r="DX31">
        <v>1</v>
      </c>
      <c r="EE31">
        <v>5698068</v>
      </c>
      <c r="EF31">
        <v>3</v>
      </c>
      <c r="EG31" t="s">
        <v>11</v>
      </c>
      <c r="EH31">
        <v>0</v>
      </c>
      <c r="EJ31">
        <v>2</v>
      </c>
      <c r="EK31">
        <v>57</v>
      </c>
      <c r="EL31" t="s">
        <v>39</v>
      </c>
      <c r="EM31" t="s">
        <v>40</v>
      </c>
      <c r="EP31" t="s">
        <v>58</v>
      </c>
      <c r="EQ31">
        <v>0</v>
      </c>
      <c r="ER31">
        <v>56.93</v>
      </c>
      <c r="ES31">
        <v>41.18</v>
      </c>
      <c r="ET31">
        <v>0.91</v>
      </c>
      <c r="EU31">
        <v>0.04</v>
      </c>
      <c r="EV31">
        <v>14.84</v>
      </c>
      <c r="EW31">
        <v>1.56</v>
      </c>
      <c r="EX31">
        <v>0.004</v>
      </c>
    </row>
    <row r="32" spans="1:154" ht="12.75">
      <c r="A32">
        <v>17</v>
      </c>
      <c r="B32">
        <v>1</v>
      </c>
      <c r="C32">
        <f>ROW(SmtRes!A97)</f>
        <v>97</v>
      </c>
      <c r="D32">
        <f>ROW(EtalonRes!A97)</f>
        <v>97</v>
      </c>
      <c r="E32" t="s">
        <v>59</v>
      </c>
      <c r="F32" t="s">
        <v>60</v>
      </c>
      <c r="G32" t="s">
        <v>61</v>
      </c>
      <c r="H32" t="s">
        <v>62</v>
      </c>
      <c r="I32">
        <v>0.01</v>
      </c>
      <c r="J32">
        <v>0</v>
      </c>
      <c r="O32">
        <f t="shared" si="2"/>
        <v>32.07</v>
      </c>
      <c r="P32">
        <f t="shared" si="3"/>
        <v>1.49</v>
      </c>
      <c r="Q32">
        <f t="shared" si="4"/>
        <v>19.08</v>
      </c>
      <c r="R32">
        <f t="shared" si="5"/>
        <v>5.64</v>
      </c>
      <c r="S32">
        <f t="shared" si="6"/>
        <v>11.5</v>
      </c>
      <c r="T32">
        <f t="shared" si="7"/>
        <v>0</v>
      </c>
      <c r="U32">
        <f t="shared" si="8"/>
        <v>1.16</v>
      </c>
      <c r="V32">
        <f t="shared" si="9"/>
        <v>0.47600000000000003</v>
      </c>
      <c r="W32">
        <f t="shared" si="10"/>
        <v>0</v>
      </c>
      <c r="X32">
        <f t="shared" si="11"/>
        <v>16.28</v>
      </c>
      <c r="Y32">
        <f t="shared" si="12"/>
        <v>11.14</v>
      </c>
      <c r="AA32">
        <v>0</v>
      </c>
      <c r="AB32">
        <f t="shared" si="13"/>
        <v>3206.68</v>
      </c>
      <c r="AC32">
        <f t="shared" si="14"/>
        <v>149.11</v>
      </c>
      <c r="AD32">
        <f t="shared" si="15"/>
        <v>1908.01</v>
      </c>
      <c r="AE32">
        <f t="shared" si="16"/>
        <v>564.04</v>
      </c>
      <c r="AF32">
        <f t="shared" si="17"/>
        <v>1149.56</v>
      </c>
      <c r="AG32">
        <f t="shared" si="18"/>
        <v>0</v>
      </c>
      <c r="AH32">
        <f t="shared" si="19"/>
        <v>116</v>
      </c>
      <c r="AI32">
        <f t="shared" si="20"/>
        <v>47.6</v>
      </c>
      <c r="AJ32">
        <f t="shared" si="21"/>
        <v>0</v>
      </c>
      <c r="AK32">
        <v>4548.639999999999</v>
      </c>
      <c r="AL32">
        <v>1491.07</v>
      </c>
      <c r="AM32">
        <v>1908.01</v>
      </c>
      <c r="AN32">
        <v>564.04</v>
      </c>
      <c r="AO32">
        <v>1149.56</v>
      </c>
      <c r="AP32">
        <v>0</v>
      </c>
      <c r="AQ32">
        <v>116</v>
      </c>
      <c r="AR32">
        <v>47.6</v>
      </c>
      <c r="AS32">
        <v>0</v>
      </c>
      <c r="AT32">
        <f t="shared" si="22"/>
        <v>95</v>
      </c>
      <c r="AU32">
        <f t="shared" si="23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2</v>
      </c>
      <c r="BJ32" t="s">
        <v>63</v>
      </c>
      <c r="BM32">
        <v>57</v>
      </c>
      <c r="BN32">
        <v>0</v>
      </c>
      <c r="BO32" t="s">
        <v>60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95</v>
      </c>
      <c r="CA32">
        <v>65</v>
      </c>
      <c r="CF32">
        <v>0</v>
      </c>
      <c r="CG32">
        <v>0</v>
      </c>
      <c r="CM32">
        <v>0</v>
      </c>
      <c r="CO32">
        <v>0</v>
      </c>
      <c r="CP32">
        <f t="shared" si="24"/>
        <v>32.06999999999999</v>
      </c>
      <c r="CQ32">
        <f t="shared" si="25"/>
        <v>149.11</v>
      </c>
      <c r="CR32">
        <f t="shared" si="26"/>
        <v>1908.01</v>
      </c>
      <c r="CS32">
        <f t="shared" si="27"/>
        <v>564.04</v>
      </c>
      <c r="CT32">
        <f t="shared" si="28"/>
        <v>1149.56</v>
      </c>
      <c r="CU32">
        <f t="shared" si="29"/>
        <v>0</v>
      </c>
      <c r="CV32">
        <f t="shared" si="30"/>
        <v>116</v>
      </c>
      <c r="CW32">
        <f t="shared" si="31"/>
        <v>47.6</v>
      </c>
      <c r="CX32">
        <f t="shared" si="32"/>
        <v>0</v>
      </c>
      <c r="CY32">
        <f t="shared" si="33"/>
        <v>16.283</v>
      </c>
      <c r="CZ32">
        <f t="shared" si="34"/>
        <v>11.141000000000002</v>
      </c>
      <c r="DD32" t="s">
        <v>18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62</v>
      </c>
      <c r="DW32" t="s">
        <v>62</v>
      </c>
      <c r="DX32">
        <v>100</v>
      </c>
      <c r="EE32">
        <v>5698068</v>
      </c>
      <c r="EF32">
        <v>3</v>
      </c>
      <c r="EG32" t="s">
        <v>11</v>
      </c>
      <c r="EH32">
        <v>0</v>
      </c>
      <c r="EJ32">
        <v>2</v>
      </c>
      <c r="EK32">
        <v>57</v>
      </c>
      <c r="EL32" t="s">
        <v>39</v>
      </c>
      <c r="EM32" t="s">
        <v>40</v>
      </c>
      <c r="EP32" t="s">
        <v>420</v>
      </c>
      <c r="EQ32">
        <v>0</v>
      </c>
      <c r="ER32">
        <v>4548.64</v>
      </c>
      <c r="ES32">
        <v>1491.07</v>
      </c>
      <c r="ET32">
        <v>1908.01</v>
      </c>
      <c r="EU32">
        <v>564.04</v>
      </c>
      <c r="EV32">
        <v>1149.56</v>
      </c>
      <c r="EW32">
        <v>116</v>
      </c>
      <c r="EX32">
        <v>47.6</v>
      </c>
    </row>
    <row r="33" spans="1:154" ht="12.75">
      <c r="A33">
        <v>17</v>
      </c>
      <c r="B33">
        <v>1</v>
      </c>
      <c r="C33">
        <f>ROW(SmtRes!A111)</f>
        <v>111</v>
      </c>
      <c r="D33">
        <f>ROW(EtalonRes!A111)</f>
        <v>111</v>
      </c>
      <c r="E33" t="s">
        <v>64</v>
      </c>
      <c r="F33" t="s">
        <v>65</v>
      </c>
      <c r="G33" t="s">
        <v>66</v>
      </c>
      <c r="H33" t="s">
        <v>56</v>
      </c>
      <c r="I33">
        <v>4</v>
      </c>
      <c r="J33">
        <v>0</v>
      </c>
      <c r="O33">
        <f t="shared" si="2"/>
        <v>830.56</v>
      </c>
      <c r="P33">
        <f t="shared" si="3"/>
        <v>90</v>
      </c>
      <c r="Q33">
        <f t="shared" si="4"/>
        <v>1.52</v>
      </c>
      <c r="R33">
        <f t="shared" si="5"/>
        <v>0</v>
      </c>
      <c r="S33">
        <f t="shared" si="6"/>
        <v>739.04</v>
      </c>
      <c r="T33">
        <f t="shared" si="7"/>
        <v>0</v>
      </c>
      <c r="U33">
        <f t="shared" si="8"/>
        <v>83.6</v>
      </c>
      <c r="V33">
        <f t="shared" si="9"/>
        <v>0</v>
      </c>
      <c r="W33">
        <f t="shared" si="10"/>
        <v>0</v>
      </c>
      <c r="X33">
        <f t="shared" si="11"/>
        <v>702.09</v>
      </c>
      <c r="Y33">
        <f t="shared" si="12"/>
        <v>480.38</v>
      </c>
      <c r="AA33">
        <v>0</v>
      </c>
      <c r="AB33">
        <f t="shared" si="13"/>
        <v>207.64</v>
      </c>
      <c r="AC33">
        <f t="shared" si="14"/>
        <v>22.5</v>
      </c>
      <c r="AD33">
        <f t="shared" si="15"/>
        <v>0.38</v>
      </c>
      <c r="AE33">
        <f t="shared" si="16"/>
        <v>0</v>
      </c>
      <c r="AF33">
        <f t="shared" si="17"/>
        <v>184.76</v>
      </c>
      <c r="AG33">
        <f t="shared" si="18"/>
        <v>0</v>
      </c>
      <c r="AH33">
        <f t="shared" si="19"/>
        <v>20.9</v>
      </c>
      <c r="AI33">
        <f t="shared" si="20"/>
        <v>0</v>
      </c>
      <c r="AJ33">
        <f t="shared" si="21"/>
        <v>0</v>
      </c>
      <c r="AK33">
        <v>410.12</v>
      </c>
      <c r="AL33">
        <v>224.98</v>
      </c>
      <c r="AM33">
        <v>0.38</v>
      </c>
      <c r="AN33">
        <v>0</v>
      </c>
      <c r="AO33">
        <v>184.76</v>
      </c>
      <c r="AP33">
        <v>0</v>
      </c>
      <c r="AQ33">
        <v>20.9</v>
      </c>
      <c r="AR33">
        <v>0</v>
      </c>
      <c r="AS33">
        <v>0</v>
      </c>
      <c r="AT33">
        <f t="shared" si="22"/>
        <v>95</v>
      </c>
      <c r="AU33">
        <f t="shared" si="23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2</v>
      </c>
      <c r="BJ33" t="s">
        <v>67</v>
      </c>
      <c r="BM33">
        <v>57</v>
      </c>
      <c r="BN33">
        <v>0</v>
      </c>
      <c r="BO33" t="s">
        <v>65</v>
      </c>
      <c r="BP33">
        <v>1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4"/>
        <v>830.56</v>
      </c>
      <c r="CQ33">
        <f t="shared" si="25"/>
        <v>22.5</v>
      </c>
      <c r="CR33">
        <f t="shared" si="26"/>
        <v>0.38</v>
      </c>
      <c r="CS33">
        <f t="shared" si="27"/>
        <v>0</v>
      </c>
      <c r="CT33">
        <f t="shared" si="28"/>
        <v>184.76</v>
      </c>
      <c r="CU33">
        <f t="shared" si="29"/>
        <v>0</v>
      </c>
      <c r="CV33">
        <f t="shared" si="30"/>
        <v>20.9</v>
      </c>
      <c r="CW33">
        <f t="shared" si="31"/>
        <v>0</v>
      </c>
      <c r="CX33">
        <f t="shared" si="32"/>
        <v>0</v>
      </c>
      <c r="CY33">
        <f t="shared" si="33"/>
        <v>702.0880000000001</v>
      </c>
      <c r="CZ33">
        <f t="shared" si="34"/>
        <v>480.376</v>
      </c>
      <c r="DD33" t="s">
        <v>18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56</v>
      </c>
      <c r="DW33" t="s">
        <v>56</v>
      </c>
      <c r="DX33">
        <v>1</v>
      </c>
      <c r="EE33">
        <v>5698068</v>
      </c>
      <c r="EF33">
        <v>3</v>
      </c>
      <c r="EG33" t="s">
        <v>11</v>
      </c>
      <c r="EH33">
        <v>0</v>
      </c>
      <c r="EJ33">
        <v>2</v>
      </c>
      <c r="EK33">
        <v>57</v>
      </c>
      <c r="EL33" t="s">
        <v>39</v>
      </c>
      <c r="EM33" t="s">
        <v>40</v>
      </c>
      <c r="EP33" t="s">
        <v>68</v>
      </c>
      <c r="EQ33">
        <v>0</v>
      </c>
      <c r="ER33">
        <v>410.12</v>
      </c>
      <c r="ES33">
        <v>224.98</v>
      </c>
      <c r="ET33">
        <v>0.38</v>
      </c>
      <c r="EU33">
        <v>0</v>
      </c>
      <c r="EV33">
        <v>184.76</v>
      </c>
      <c r="EW33">
        <v>20.9</v>
      </c>
      <c r="EX33">
        <v>0</v>
      </c>
    </row>
    <row r="34" spans="1:154" ht="12.75">
      <c r="A34">
        <v>17</v>
      </c>
      <c r="B34">
        <v>1</v>
      </c>
      <c r="C34">
        <f>ROW(SmtRes!A115)</f>
        <v>115</v>
      </c>
      <c r="D34">
        <f>ROW(EtalonRes!A115)</f>
        <v>115</v>
      </c>
      <c r="E34" t="s">
        <v>69</v>
      </c>
      <c r="F34" t="s">
        <v>70</v>
      </c>
      <c r="G34" t="s">
        <v>71</v>
      </c>
      <c r="H34" t="s">
        <v>16</v>
      </c>
      <c r="I34">
        <v>6</v>
      </c>
      <c r="J34">
        <v>0</v>
      </c>
      <c r="O34">
        <f t="shared" si="2"/>
        <v>116.7</v>
      </c>
      <c r="P34">
        <f t="shared" si="3"/>
        <v>7.86</v>
      </c>
      <c r="Q34">
        <f t="shared" si="4"/>
        <v>0</v>
      </c>
      <c r="R34">
        <f t="shared" si="5"/>
        <v>0</v>
      </c>
      <c r="S34">
        <f t="shared" si="6"/>
        <v>108.84</v>
      </c>
      <c r="T34">
        <f t="shared" si="7"/>
        <v>0</v>
      </c>
      <c r="U34">
        <f t="shared" si="8"/>
        <v>12</v>
      </c>
      <c r="V34">
        <f t="shared" si="9"/>
        <v>0</v>
      </c>
      <c r="W34">
        <f t="shared" si="10"/>
        <v>0</v>
      </c>
      <c r="X34">
        <f t="shared" si="11"/>
        <v>100.13</v>
      </c>
      <c r="Y34">
        <f t="shared" si="12"/>
        <v>70.75</v>
      </c>
      <c r="AA34">
        <v>0</v>
      </c>
      <c r="AB34">
        <f t="shared" si="13"/>
        <v>19.45</v>
      </c>
      <c r="AC34">
        <f t="shared" si="14"/>
        <v>1.31</v>
      </c>
      <c r="AD34">
        <f t="shared" si="15"/>
        <v>0</v>
      </c>
      <c r="AE34">
        <f t="shared" si="16"/>
        <v>0</v>
      </c>
      <c r="AF34">
        <f t="shared" si="17"/>
        <v>18.14</v>
      </c>
      <c r="AG34">
        <f t="shared" si="18"/>
        <v>0</v>
      </c>
      <c r="AH34">
        <f t="shared" si="19"/>
        <v>2</v>
      </c>
      <c r="AI34">
        <f t="shared" si="20"/>
        <v>0</v>
      </c>
      <c r="AJ34">
        <f t="shared" si="21"/>
        <v>0</v>
      </c>
      <c r="AK34">
        <v>31.259999999999998</v>
      </c>
      <c r="AL34">
        <v>13.12</v>
      </c>
      <c r="AM34">
        <v>0</v>
      </c>
      <c r="AN34">
        <v>0</v>
      </c>
      <c r="AO34">
        <v>18.14</v>
      </c>
      <c r="AP34">
        <v>0</v>
      </c>
      <c r="AQ34">
        <v>2</v>
      </c>
      <c r="AR34">
        <v>0</v>
      </c>
      <c r="AS34">
        <v>0</v>
      </c>
      <c r="AT34">
        <f t="shared" si="22"/>
        <v>92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72</v>
      </c>
      <c r="BM34">
        <v>38</v>
      </c>
      <c r="BN34">
        <v>0</v>
      </c>
      <c r="BO34" t="s">
        <v>70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92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116.7</v>
      </c>
      <c r="CQ34">
        <f t="shared" si="25"/>
        <v>1.31</v>
      </c>
      <c r="CR34">
        <f t="shared" si="26"/>
        <v>0</v>
      </c>
      <c r="CS34">
        <f t="shared" si="27"/>
        <v>0</v>
      </c>
      <c r="CT34">
        <f t="shared" si="28"/>
        <v>18.14</v>
      </c>
      <c r="CU34">
        <f t="shared" si="29"/>
        <v>0</v>
      </c>
      <c r="CV34">
        <f t="shared" si="30"/>
        <v>2</v>
      </c>
      <c r="CW34">
        <f t="shared" si="31"/>
        <v>0</v>
      </c>
      <c r="CX34">
        <f t="shared" si="32"/>
        <v>0</v>
      </c>
      <c r="CY34">
        <f t="shared" si="33"/>
        <v>100.1328</v>
      </c>
      <c r="CZ34">
        <f t="shared" si="34"/>
        <v>70.74600000000001</v>
      </c>
      <c r="DD34" t="s">
        <v>18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16</v>
      </c>
      <c r="DW34" t="s">
        <v>16</v>
      </c>
      <c r="DX34">
        <v>1</v>
      </c>
      <c r="EE34">
        <v>5698049</v>
      </c>
      <c r="EF34">
        <v>2</v>
      </c>
      <c r="EG34" t="s">
        <v>73</v>
      </c>
      <c r="EH34">
        <v>0</v>
      </c>
      <c r="EJ34">
        <v>1</v>
      </c>
      <c r="EK34">
        <v>38</v>
      </c>
      <c r="EL34" t="s">
        <v>74</v>
      </c>
      <c r="EM34" t="s">
        <v>75</v>
      </c>
      <c r="EP34" t="s">
        <v>76</v>
      </c>
      <c r="EQ34">
        <v>0</v>
      </c>
      <c r="ER34">
        <v>31.26</v>
      </c>
      <c r="ES34">
        <v>13.12</v>
      </c>
      <c r="ET34">
        <v>0</v>
      </c>
      <c r="EU34">
        <v>0</v>
      </c>
      <c r="EV34">
        <v>18.14</v>
      </c>
      <c r="EW34">
        <v>2</v>
      </c>
      <c r="EX34">
        <v>0</v>
      </c>
    </row>
    <row r="35" spans="1:154" ht="12.75">
      <c r="A35">
        <v>17</v>
      </c>
      <c r="B35">
        <v>1</v>
      </c>
      <c r="C35">
        <f>ROW(SmtRes!A119)</f>
        <v>119</v>
      </c>
      <c r="D35">
        <f>ROW(EtalonRes!A119)</f>
        <v>119</v>
      </c>
      <c r="E35" t="s">
        <v>77</v>
      </c>
      <c r="F35" t="s">
        <v>78</v>
      </c>
      <c r="G35" t="s">
        <v>79</v>
      </c>
      <c r="H35" t="s">
        <v>16</v>
      </c>
      <c r="I35">
        <v>20</v>
      </c>
      <c r="J35">
        <v>0</v>
      </c>
      <c r="O35">
        <f t="shared" si="2"/>
        <v>98.2</v>
      </c>
      <c r="P35">
        <f t="shared" si="3"/>
        <v>0.6</v>
      </c>
      <c r="Q35">
        <f t="shared" si="4"/>
        <v>0</v>
      </c>
      <c r="R35">
        <f t="shared" si="5"/>
        <v>0</v>
      </c>
      <c r="S35">
        <f t="shared" si="6"/>
        <v>97.6</v>
      </c>
      <c r="T35">
        <f t="shared" si="7"/>
        <v>0</v>
      </c>
      <c r="U35">
        <f t="shared" si="8"/>
        <v>10</v>
      </c>
      <c r="V35">
        <f t="shared" si="9"/>
        <v>0</v>
      </c>
      <c r="W35">
        <f t="shared" si="10"/>
        <v>0</v>
      </c>
      <c r="X35">
        <f t="shared" si="11"/>
        <v>78.08</v>
      </c>
      <c r="Y35">
        <f t="shared" si="12"/>
        <v>58.56</v>
      </c>
      <c r="AA35">
        <v>0</v>
      </c>
      <c r="AB35">
        <f t="shared" si="13"/>
        <v>4.91</v>
      </c>
      <c r="AC35">
        <f t="shared" si="14"/>
        <v>0.03</v>
      </c>
      <c r="AD35">
        <f t="shared" si="15"/>
        <v>0</v>
      </c>
      <c r="AE35">
        <f t="shared" si="16"/>
        <v>0</v>
      </c>
      <c r="AF35">
        <f t="shared" si="17"/>
        <v>4.88</v>
      </c>
      <c r="AG35">
        <f t="shared" si="18"/>
        <v>0</v>
      </c>
      <c r="AH35">
        <f t="shared" si="19"/>
        <v>0.5</v>
      </c>
      <c r="AI35">
        <f t="shared" si="20"/>
        <v>0</v>
      </c>
      <c r="AJ35">
        <f t="shared" si="21"/>
        <v>0</v>
      </c>
      <c r="AK35">
        <v>5.15</v>
      </c>
      <c r="AL35">
        <v>0.27</v>
      </c>
      <c r="AM35">
        <v>0</v>
      </c>
      <c r="AN35">
        <v>0</v>
      </c>
      <c r="AO35">
        <v>4.88</v>
      </c>
      <c r="AP35">
        <v>0</v>
      </c>
      <c r="AQ35">
        <v>0.5</v>
      </c>
      <c r="AR35">
        <v>0</v>
      </c>
      <c r="AS35">
        <v>0</v>
      </c>
      <c r="AT35">
        <f t="shared" si="22"/>
        <v>80</v>
      </c>
      <c r="AU35">
        <f t="shared" si="23"/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2</v>
      </c>
      <c r="BJ35" t="s">
        <v>80</v>
      </c>
      <c r="BM35">
        <v>55</v>
      </c>
      <c r="BN35">
        <v>0</v>
      </c>
      <c r="BO35" t="s">
        <v>78</v>
      </c>
      <c r="BP35">
        <v>1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24"/>
        <v>98.19999999999999</v>
      </c>
      <c r="CQ35">
        <f t="shared" si="25"/>
        <v>0.03</v>
      </c>
      <c r="CR35">
        <f t="shared" si="26"/>
        <v>0</v>
      </c>
      <c r="CS35">
        <f t="shared" si="27"/>
        <v>0</v>
      </c>
      <c r="CT35">
        <f t="shared" si="28"/>
        <v>4.88</v>
      </c>
      <c r="CU35">
        <f t="shared" si="29"/>
        <v>0</v>
      </c>
      <c r="CV35">
        <f t="shared" si="30"/>
        <v>0.5</v>
      </c>
      <c r="CW35">
        <f t="shared" si="31"/>
        <v>0</v>
      </c>
      <c r="CX35">
        <f t="shared" si="32"/>
        <v>0</v>
      </c>
      <c r="CY35">
        <f t="shared" si="33"/>
        <v>78.08</v>
      </c>
      <c r="CZ35">
        <f t="shared" si="34"/>
        <v>58.56</v>
      </c>
      <c r="DD35" t="s">
        <v>18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16</v>
      </c>
      <c r="DW35" t="s">
        <v>16</v>
      </c>
      <c r="DX35">
        <v>1</v>
      </c>
      <c r="EE35">
        <v>5698066</v>
      </c>
      <c r="EF35">
        <v>3</v>
      </c>
      <c r="EG35" t="s">
        <v>11</v>
      </c>
      <c r="EH35">
        <v>0</v>
      </c>
      <c r="EJ35">
        <v>2</v>
      </c>
      <c r="EK35">
        <v>55</v>
      </c>
      <c r="EL35" t="s">
        <v>19</v>
      </c>
      <c r="EM35" t="s">
        <v>20</v>
      </c>
      <c r="EQ35">
        <v>0</v>
      </c>
      <c r="ER35">
        <v>5.15</v>
      </c>
      <c r="ES35">
        <v>0.27</v>
      </c>
      <c r="ET35">
        <v>0</v>
      </c>
      <c r="EU35">
        <v>0</v>
      </c>
      <c r="EV35">
        <v>4.88</v>
      </c>
      <c r="EW35">
        <v>0.5</v>
      </c>
      <c r="EX35">
        <v>0</v>
      </c>
    </row>
    <row r="36" ht="12.75">
      <c r="G36">
        <v>0</v>
      </c>
    </row>
    <row r="37" spans="1:59" ht="12.75">
      <c r="A37" s="1">
        <v>4</v>
      </c>
      <c r="B37" s="1">
        <v>1</v>
      </c>
      <c r="C37" s="1"/>
      <c r="D37" s="1">
        <f>ROW(A44)</f>
        <v>44</v>
      </c>
      <c r="E37" s="1"/>
      <c r="F37" s="1" t="s">
        <v>81</v>
      </c>
      <c r="G37" s="1" t="s">
        <v>82</v>
      </c>
      <c r="H37" s="1"/>
      <c r="I37" s="1"/>
      <c r="J37" s="1"/>
      <c r="K37" s="1"/>
      <c r="L37" s="1"/>
      <c r="M37" s="1"/>
      <c r="N37" s="1" t="s">
        <v>3</v>
      </c>
      <c r="O37" s="1"/>
      <c r="P37" s="1"/>
      <c r="Q37" s="1"/>
      <c r="R37" s="1" t="s">
        <v>3</v>
      </c>
      <c r="S37" s="1" t="s">
        <v>3</v>
      </c>
      <c r="T37" s="1" t="s">
        <v>3</v>
      </c>
      <c r="U37" s="1" t="s">
        <v>3</v>
      </c>
      <c r="V37" s="1"/>
      <c r="W37" s="1"/>
      <c r="X37" s="1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0</v>
      </c>
      <c r="AM37" s="1"/>
      <c r="BE37" t="s">
        <v>83</v>
      </c>
      <c r="BF37">
        <v>0</v>
      </c>
      <c r="BG37">
        <v>0</v>
      </c>
    </row>
    <row r="39" spans="1:39" ht="12.75">
      <c r="A39" s="2">
        <v>52</v>
      </c>
      <c r="B39" s="2">
        <f aca="true" t="shared" si="35" ref="B39:AM39">B44</f>
        <v>1</v>
      </c>
      <c r="C39" s="2">
        <f t="shared" si="35"/>
        <v>4</v>
      </c>
      <c r="D39" s="2">
        <f t="shared" si="35"/>
        <v>37</v>
      </c>
      <c r="E39" s="2">
        <f t="shared" si="35"/>
        <v>0</v>
      </c>
      <c r="F39" s="2" t="str">
        <f t="shared" si="35"/>
        <v>Новый раздел</v>
      </c>
      <c r="G39" s="2" t="str">
        <f t="shared" si="35"/>
        <v>Пусконаладочные работы</v>
      </c>
      <c r="H39" s="2">
        <f t="shared" si="35"/>
        <v>0</v>
      </c>
      <c r="I39" s="2">
        <f t="shared" si="35"/>
        <v>0</v>
      </c>
      <c r="J39" s="2">
        <f t="shared" si="35"/>
        <v>0</v>
      </c>
      <c r="K39" s="2">
        <f t="shared" si="35"/>
        <v>0</v>
      </c>
      <c r="L39" s="2">
        <f t="shared" si="35"/>
        <v>0</v>
      </c>
      <c r="M39" s="2">
        <f t="shared" si="35"/>
        <v>0</v>
      </c>
      <c r="N39" s="2">
        <f t="shared" si="35"/>
        <v>0</v>
      </c>
      <c r="O39" s="2">
        <f t="shared" si="35"/>
        <v>2853.48</v>
      </c>
      <c r="P39" s="2">
        <f t="shared" si="35"/>
        <v>0</v>
      </c>
      <c r="Q39" s="2">
        <f t="shared" si="35"/>
        <v>0</v>
      </c>
      <c r="R39" s="2">
        <f t="shared" si="35"/>
        <v>0</v>
      </c>
      <c r="S39" s="2">
        <f t="shared" si="35"/>
        <v>2853.48</v>
      </c>
      <c r="T39" s="2">
        <f t="shared" si="35"/>
        <v>0</v>
      </c>
      <c r="U39" s="2">
        <f t="shared" si="35"/>
        <v>236</v>
      </c>
      <c r="V39" s="2">
        <f t="shared" si="35"/>
        <v>0</v>
      </c>
      <c r="W39" s="2">
        <f t="shared" si="35"/>
        <v>0</v>
      </c>
      <c r="X39" s="2">
        <f t="shared" si="35"/>
        <v>2197.61</v>
      </c>
      <c r="Y39" s="2">
        <f t="shared" si="35"/>
        <v>1386.28</v>
      </c>
      <c r="Z39" s="2">
        <f t="shared" si="35"/>
        <v>0</v>
      </c>
      <c r="AA39" s="2">
        <f t="shared" si="35"/>
        <v>0</v>
      </c>
      <c r="AB39" s="2">
        <f t="shared" si="35"/>
        <v>2853.48</v>
      </c>
      <c r="AC39" s="2">
        <f t="shared" si="35"/>
        <v>0</v>
      </c>
      <c r="AD39" s="2">
        <f t="shared" si="35"/>
        <v>0</v>
      </c>
      <c r="AE39" s="2">
        <f t="shared" si="35"/>
        <v>0</v>
      </c>
      <c r="AF39" s="2">
        <f t="shared" si="35"/>
        <v>2853.48</v>
      </c>
      <c r="AG39" s="2">
        <f t="shared" si="35"/>
        <v>0</v>
      </c>
      <c r="AH39" s="2">
        <f t="shared" si="35"/>
        <v>236</v>
      </c>
      <c r="AI39" s="2">
        <f t="shared" si="35"/>
        <v>0</v>
      </c>
      <c r="AJ39" s="2">
        <f t="shared" si="35"/>
        <v>0</v>
      </c>
      <c r="AK39" s="2">
        <f t="shared" si="35"/>
        <v>2197.61</v>
      </c>
      <c r="AL39" s="2">
        <f t="shared" si="35"/>
        <v>1386.28</v>
      </c>
      <c r="AM39" s="2">
        <f t="shared" si="35"/>
        <v>0</v>
      </c>
    </row>
    <row r="41" spans="1:154" ht="12.75">
      <c r="A41">
        <v>17</v>
      </c>
      <c r="B41">
        <v>1</v>
      </c>
      <c r="C41">
        <f>ROW(SmtRes!A120)</f>
        <v>120</v>
      </c>
      <c r="D41">
        <f>ROW(EtalonRes!A120)</f>
        <v>120</v>
      </c>
      <c r="E41" t="s">
        <v>84</v>
      </c>
      <c r="F41" t="s">
        <v>85</v>
      </c>
      <c r="G41" t="s">
        <v>86</v>
      </c>
      <c r="H41" t="s">
        <v>87</v>
      </c>
      <c r="I41">
        <v>12</v>
      </c>
      <c r="J41">
        <v>0</v>
      </c>
      <c r="O41">
        <f>ROUND(CP41,2)</f>
        <v>979.56</v>
      </c>
      <c r="P41">
        <f>ROUND(CQ41*I41,2)</f>
        <v>0</v>
      </c>
      <c r="Q41">
        <f>ROUND(CR41*I41,2)</f>
        <v>0</v>
      </c>
      <c r="R41">
        <f>ROUND(CS41*I41,2)</f>
        <v>0</v>
      </c>
      <c r="S41">
        <f>ROUND(CT41*I41,2)</f>
        <v>979.56</v>
      </c>
      <c r="T41">
        <f>ROUND(CU41*I41,2)</f>
        <v>0</v>
      </c>
      <c r="U41">
        <f>CV41*I41</f>
        <v>108</v>
      </c>
      <c r="V41">
        <f>CW41*I41</f>
        <v>0</v>
      </c>
      <c r="W41">
        <f>ROUND(CX41*I41,2)</f>
        <v>0</v>
      </c>
      <c r="X41">
        <f>ROUND(CY41,2)</f>
        <v>979.56</v>
      </c>
      <c r="Y41">
        <f>ROUND(CZ41,2)</f>
        <v>636.71</v>
      </c>
      <c r="AA41">
        <v>0</v>
      </c>
      <c r="AB41">
        <f>ROUND((AC41+AD41+AF41),2)</f>
        <v>81.63</v>
      </c>
      <c r="AC41">
        <f>ROUND(((ES41*0.1)),2)</f>
        <v>0</v>
      </c>
      <c r="AD41">
        <f aca="true" t="shared" si="36" ref="AD41:AF42">ROUND((ET41),2)</f>
        <v>0</v>
      </c>
      <c r="AE41">
        <f t="shared" si="36"/>
        <v>0</v>
      </c>
      <c r="AF41">
        <f t="shared" si="36"/>
        <v>81.63</v>
      </c>
      <c r="AG41">
        <f>ROUND((AP41),2)</f>
        <v>0</v>
      </c>
      <c r="AH41">
        <f>(EW41)</f>
        <v>9</v>
      </c>
      <c r="AI41">
        <f>(EX41)</f>
        <v>0</v>
      </c>
      <c r="AJ41">
        <f>ROUND((AS41),2)</f>
        <v>0</v>
      </c>
      <c r="AK41">
        <v>81.63</v>
      </c>
      <c r="AL41">
        <v>0</v>
      </c>
      <c r="AM41">
        <v>0</v>
      </c>
      <c r="AN41">
        <v>0</v>
      </c>
      <c r="AO41">
        <v>81.63</v>
      </c>
      <c r="AP41">
        <v>0</v>
      </c>
      <c r="AQ41">
        <v>9</v>
      </c>
      <c r="AR41">
        <v>0</v>
      </c>
      <c r="AS41">
        <v>0</v>
      </c>
      <c r="AT41">
        <f>BZ41</f>
        <v>100</v>
      </c>
      <c r="AU41">
        <f>CA41</f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2</v>
      </c>
      <c r="BJ41" t="s">
        <v>88</v>
      </c>
      <c r="BM41">
        <v>37</v>
      </c>
      <c r="BN41">
        <v>0</v>
      </c>
      <c r="BO41" t="s">
        <v>85</v>
      </c>
      <c r="BP41">
        <v>1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>(P41+Q41+S41)</f>
        <v>979.56</v>
      </c>
      <c r="CQ41">
        <f>(AC41)*BC41</f>
        <v>0</v>
      </c>
      <c r="CR41">
        <f>(AD41)*BB41</f>
        <v>0</v>
      </c>
      <c r="CS41">
        <f>(AE41)*BS41</f>
        <v>0</v>
      </c>
      <c r="CT41">
        <f>(AF41)*BA41</f>
        <v>81.63</v>
      </c>
      <c r="CU41">
        <f aca="true" t="shared" si="37" ref="CU41:CX42">(AG41)*BT41</f>
        <v>0</v>
      </c>
      <c r="CV41">
        <f t="shared" si="37"/>
        <v>9</v>
      </c>
      <c r="CW41">
        <f t="shared" si="37"/>
        <v>0</v>
      </c>
      <c r="CX41">
        <f t="shared" si="37"/>
        <v>0</v>
      </c>
      <c r="CY41">
        <f>(((S41+R41)*BZ41)/100)</f>
        <v>979.56</v>
      </c>
      <c r="CZ41">
        <f>(((S41+R41)*CA41)/100)</f>
        <v>636.7139999999999</v>
      </c>
      <c r="DD41" t="s">
        <v>18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701992</v>
      </c>
      <c r="DV41" t="s">
        <v>87</v>
      </c>
      <c r="DW41" t="s">
        <v>87</v>
      </c>
      <c r="DX41">
        <v>1</v>
      </c>
      <c r="EE41">
        <v>5698048</v>
      </c>
      <c r="EF41">
        <v>3</v>
      </c>
      <c r="EG41" t="s">
        <v>11</v>
      </c>
      <c r="EH41">
        <v>0</v>
      </c>
      <c r="EJ41">
        <v>2</v>
      </c>
      <c r="EK41">
        <v>37</v>
      </c>
      <c r="EL41" t="s">
        <v>89</v>
      </c>
      <c r="EM41" t="s">
        <v>90</v>
      </c>
      <c r="EP41" t="s">
        <v>91</v>
      </c>
      <c r="EQ41">
        <v>0</v>
      </c>
      <c r="ER41">
        <v>81.63</v>
      </c>
      <c r="ES41">
        <v>0</v>
      </c>
      <c r="ET41">
        <v>0</v>
      </c>
      <c r="EU41">
        <v>0</v>
      </c>
      <c r="EV41">
        <v>81.63</v>
      </c>
      <c r="EW41">
        <v>9</v>
      </c>
      <c r="EX41">
        <v>0</v>
      </c>
    </row>
    <row r="42" spans="1:154" ht="12.75">
      <c r="A42">
        <v>17</v>
      </c>
      <c r="B42">
        <v>1</v>
      </c>
      <c r="C42">
        <f>ROW(SmtRes!A125)</f>
        <v>125</v>
      </c>
      <c r="D42">
        <f>ROW(EtalonRes!A125)</f>
        <v>125</v>
      </c>
      <c r="E42" t="s">
        <v>13</v>
      </c>
      <c r="F42" t="s">
        <v>92</v>
      </c>
      <c r="G42" t="s">
        <v>93</v>
      </c>
      <c r="H42" t="s">
        <v>94</v>
      </c>
      <c r="I42">
        <v>1</v>
      </c>
      <c r="J42">
        <v>0</v>
      </c>
      <c r="O42">
        <f>ROUND(CP42,2)</f>
        <v>1873.92</v>
      </c>
      <c r="P42">
        <f>ROUND(CQ42*I42,2)</f>
        <v>0</v>
      </c>
      <c r="Q42">
        <f>ROUND(CR42*I42,2)</f>
        <v>0</v>
      </c>
      <c r="R42">
        <f>ROUND(CS42*I42,2)</f>
        <v>0</v>
      </c>
      <c r="S42">
        <f>ROUND(CT42*I42,2)</f>
        <v>1873.92</v>
      </c>
      <c r="T42">
        <f>ROUND(CU42*I42,2)</f>
        <v>0</v>
      </c>
      <c r="U42">
        <f>CV42*I42</f>
        <v>128</v>
      </c>
      <c r="V42">
        <f>CW42*I42</f>
        <v>0</v>
      </c>
      <c r="W42">
        <f>ROUND(CX42*I42,2)</f>
        <v>0</v>
      </c>
      <c r="X42">
        <f>ROUND(CY42,2)</f>
        <v>1218.05</v>
      </c>
      <c r="Y42">
        <f>ROUND(CZ42,2)</f>
        <v>749.57</v>
      </c>
      <c r="AA42">
        <v>0</v>
      </c>
      <c r="AB42">
        <f>ROUND((AC42+AD42+AF42),2)</f>
        <v>1873.92</v>
      </c>
      <c r="AC42">
        <f>ROUND(((ES42*0.1)),2)</f>
        <v>0</v>
      </c>
      <c r="AD42">
        <f t="shared" si="36"/>
        <v>0</v>
      </c>
      <c r="AE42">
        <f t="shared" si="36"/>
        <v>0</v>
      </c>
      <c r="AF42">
        <f t="shared" si="36"/>
        <v>1873.92</v>
      </c>
      <c r="AG42">
        <f>ROUND((AP42),2)</f>
        <v>0</v>
      </c>
      <c r="AH42">
        <f>(EW42)</f>
        <v>128</v>
      </c>
      <c r="AI42">
        <f>(EX42)</f>
        <v>0</v>
      </c>
      <c r="AJ42">
        <f>ROUND((AS42),2)</f>
        <v>0</v>
      </c>
      <c r="AK42">
        <v>1873.92</v>
      </c>
      <c r="AL42">
        <v>0</v>
      </c>
      <c r="AM42">
        <v>0</v>
      </c>
      <c r="AN42">
        <v>0</v>
      </c>
      <c r="AO42">
        <v>1873.92</v>
      </c>
      <c r="AP42">
        <v>0</v>
      </c>
      <c r="AQ42">
        <v>128</v>
      </c>
      <c r="AR42">
        <v>0</v>
      </c>
      <c r="AS42">
        <v>0</v>
      </c>
      <c r="AT42">
        <f>BZ42</f>
        <v>65</v>
      </c>
      <c r="AU42">
        <f>CA42</f>
        <v>40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3</v>
      </c>
      <c r="BJ42" t="s">
        <v>95</v>
      </c>
      <c r="BM42">
        <v>60</v>
      </c>
      <c r="BN42">
        <v>0</v>
      </c>
      <c r="BO42" t="s">
        <v>92</v>
      </c>
      <c r="BP42">
        <v>1</v>
      </c>
      <c r="BQ42">
        <v>4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65</v>
      </c>
      <c r="CA42">
        <v>40</v>
      </c>
      <c r="CF42">
        <v>0</v>
      </c>
      <c r="CG42">
        <v>0</v>
      </c>
      <c r="CM42">
        <v>0</v>
      </c>
      <c r="CO42">
        <v>0</v>
      </c>
      <c r="CP42">
        <f>(P42+Q42+S42)</f>
        <v>1873.92</v>
      </c>
      <c r="CQ42">
        <f>(AC42)*BC42</f>
        <v>0</v>
      </c>
      <c r="CR42">
        <f>(AD42)*BB42</f>
        <v>0</v>
      </c>
      <c r="CS42">
        <f>(AE42)*BS42</f>
        <v>0</v>
      </c>
      <c r="CT42">
        <f>(AF42)*BA42</f>
        <v>1873.92</v>
      </c>
      <c r="CU42">
        <f t="shared" si="37"/>
        <v>0</v>
      </c>
      <c r="CV42">
        <f t="shared" si="37"/>
        <v>128</v>
      </c>
      <c r="CW42">
        <f t="shared" si="37"/>
        <v>0</v>
      </c>
      <c r="CX42">
        <f t="shared" si="37"/>
        <v>0</v>
      </c>
      <c r="CY42">
        <f>(((S42+R42)*BZ42)/100)</f>
        <v>1218.048</v>
      </c>
      <c r="CZ42">
        <f>(((S42+R42)*CA42)/100)</f>
        <v>749.568</v>
      </c>
      <c r="DD42" t="s">
        <v>18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1013</v>
      </c>
      <c r="DV42" t="s">
        <v>94</v>
      </c>
      <c r="DW42" t="s">
        <v>94</v>
      </c>
      <c r="DX42">
        <v>1</v>
      </c>
      <c r="EE42">
        <v>5698071</v>
      </c>
      <c r="EF42">
        <v>4</v>
      </c>
      <c r="EG42" t="s">
        <v>82</v>
      </c>
      <c r="EH42">
        <v>0</v>
      </c>
      <c r="EJ42">
        <v>3</v>
      </c>
      <c r="EK42">
        <v>60</v>
      </c>
      <c r="EL42" t="s">
        <v>82</v>
      </c>
      <c r="EM42" t="s">
        <v>96</v>
      </c>
      <c r="EQ42">
        <v>0</v>
      </c>
      <c r="ER42">
        <v>1873.92</v>
      </c>
      <c r="ES42">
        <v>0</v>
      </c>
      <c r="ET42">
        <v>0</v>
      </c>
      <c r="EU42">
        <v>0</v>
      </c>
      <c r="EV42">
        <v>1873.92</v>
      </c>
      <c r="EW42">
        <v>128</v>
      </c>
      <c r="EX42">
        <v>0</v>
      </c>
    </row>
    <row r="44" spans="1:39" ht="12.75">
      <c r="A44" s="2">
        <v>51</v>
      </c>
      <c r="B44" s="2">
        <f>B37</f>
        <v>1</v>
      </c>
      <c r="C44" s="2">
        <f>A37</f>
        <v>4</v>
      </c>
      <c r="D44" s="2">
        <f>ROW(A37)</f>
        <v>37</v>
      </c>
      <c r="E44" s="2"/>
      <c r="F44" s="2" t="str">
        <f>IF(F37&lt;&gt;"",F37,"")</f>
        <v>Новый раздел</v>
      </c>
      <c r="G44" s="2" t="str">
        <f>IF(G37&lt;&gt;"",G37,"")</f>
        <v>Пусконаладочные работы</v>
      </c>
      <c r="H44" s="2"/>
      <c r="I44" s="2"/>
      <c r="J44" s="2"/>
      <c r="K44" s="2"/>
      <c r="L44" s="2"/>
      <c r="M44" s="2"/>
      <c r="N44" s="2"/>
      <c r="O44" s="2">
        <f aca="true" t="shared" si="38" ref="O44:Y44">ROUND(AB44,2)</f>
        <v>2853.48</v>
      </c>
      <c r="P44" s="2">
        <f t="shared" si="38"/>
        <v>0</v>
      </c>
      <c r="Q44" s="2">
        <f t="shared" si="38"/>
        <v>0</v>
      </c>
      <c r="R44" s="2">
        <f t="shared" si="38"/>
        <v>0</v>
      </c>
      <c r="S44" s="2">
        <f t="shared" si="38"/>
        <v>2853.48</v>
      </c>
      <c r="T44" s="2">
        <f t="shared" si="38"/>
        <v>0</v>
      </c>
      <c r="U44" s="2">
        <f t="shared" si="38"/>
        <v>236</v>
      </c>
      <c r="V44" s="2">
        <f t="shared" si="38"/>
        <v>0</v>
      </c>
      <c r="W44" s="2">
        <f t="shared" si="38"/>
        <v>0</v>
      </c>
      <c r="X44" s="2">
        <f t="shared" si="38"/>
        <v>2197.61</v>
      </c>
      <c r="Y44" s="2">
        <f t="shared" si="38"/>
        <v>1386.28</v>
      </c>
      <c r="Z44" s="2"/>
      <c r="AA44" s="2"/>
      <c r="AB44" s="2">
        <f>ROUND(SUMIF(AA41:AA42,"=0",O41:O42),2)</f>
        <v>2853.48</v>
      </c>
      <c r="AC44" s="2">
        <f>ROUND(SUMIF(AA41:AA42,"=0",P41:P42),2)</f>
        <v>0</v>
      </c>
      <c r="AD44" s="2">
        <f>ROUND(SUMIF(AA41:AA42,"=0",Q41:Q42),2)</f>
        <v>0</v>
      </c>
      <c r="AE44" s="2">
        <f>ROUND(SUMIF(AA41:AA42,"=0",R41:R42),2)</f>
        <v>0</v>
      </c>
      <c r="AF44" s="2">
        <f>ROUND(SUMIF(AA41:AA42,"=0",S41:S42),2)</f>
        <v>2853.48</v>
      </c>
      <c r="AG44" s="2">
        <f>ROUND(SUMIF(AA41:AA42,"=0",T41:T42),2)</f>
        <v>0</v>
      </c>
      <c r="AH44" s="2">
        <f>ROUND(SUMIF(AA41:AA42,"=0",U41:U42),2)</f>
        <v>236</v>
      </c>
      <c r="AI44" s="2">
        <f>ROUND(SUMIF(AA41:AA42,"=0",V41:V42),2)</f>
        <v>0</v>
      </c>
      <c r="AJ44" s="2">
        <f>ROUND(SUMIF(AA41:AA42,"=0",W41:W42),2)</f>
        <v>0</v>
      </c>
      <c r="AK44" s="2">
        <f>ROUND(SUMIF(AA41:AA42,"=0",X41:X42),2)</f>
        <v>2197.61</v>
      </c>
      <c r="AL44" s="2">
        <f>ROUND(SUMIF(AA41:AA42,"=0",Y41:Y42),2)</f>
        <v>1386.28</v>
      </c>
      <c r="AM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Source!O44</f>
        <v>2853.48</v>
      </c>
      <c r="G46" s="3" t="s">
        <v>97</v>
      </c>
      <c r="H46" s="3" t="s">
        <v>98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Source!P44</f>
        <v>0</v>
      </c>
      <c r="G47" s="3" t="s">
        <v>99</v>
      </c>
      <c r="H47" s="3" t="s">
        <v>100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0</v>
      </c>
      <c r="F48" s="3">
        <f>Source!Q44</f>
        <v>0</v>
      </c>
      <c r="G48" s="3" t="s">
        <v>101</v>
      </c>
      <c r="H48" s="3" t="s">
        <v>102</v>
      </c>
      <c r="I48" s="3"/>
      <c r="J48" s="3"/>
      <c r="K48" s="3">
        <v>203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Source!R44</f>
        <v>0</v>
      </c>
      <c r="G49" s="3" t="s">
        <v>103</v>
      </c>
      <c r="H49" s="3" t="s">
        <v>104</v>
      </c>
      <c r="I49" s="3"/>
      <c r="J49" s="3"/>
      <c r="K49" s="3">
        <v>204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Source!S44</f>
        <v>2853.48</v>
      </c>
      <c r="G50" s="3" t="s">
        <v>105</v>
      </c>
      <c r="H50" s="3" t="s">
        <v>106</v>
      </c>
      <c r="I50" s="3"/>
      <c r="J50" s="3"/>
      <c r="K50" s="3">
        <v>205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206</v>
      </c>
      <c r="F51" s="3">
        <f>Source!T44</f>
        <v>0</v>
      </c>
      <c r="G51" s="3" t="s">
        <v>107</v>
      </c>
      <c r="H51" s="3" t="s">
        <v>108</v>
      </c>
      <c r="I51" s="3"/>
      <c r="J51" s="3"/>
      <c r="K51" s="3">
        <v>206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207</v>
      </c>
      <c r="F52" s="3">
        <f>Source!U44</f>
        <v>236</v>
      </c>
      <c r="G52" s="3" t="s">
        <v>109</v>
      </c>
      <c r="H52" s="3" t="s">
        <v>110</v>
      </c>
      <c r="I52" s="3"/>
      <c r="J52" s="3"/>
      <c r="K52" s="3">
        <v>207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208</v>
      </c>
      <c r="F53" s="3">
        <f>Source!V44</f>
        <v>0</v>
      </c>
      <c r="G53" s="3" t="s">
        <v>111</v>
      </c>
      <c r="H53" s="3" t="s">
        <v>112</v>
      </c>
      <c r="I53" s="3"/>
      <c r="J53" s="3"/>
      <c r="K53" s="3">
        <v>208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209</v>
      </c>
      <c r="F54" s="3">
        <f>Source!W44</f>
        <v>0</v>
      </c>
      <c r="G54" s="3" t="s">
        <v>113</v>
      </c>
      <c r="H54" s="3" t="s">
        <v>114</v>
      </c>
      <c r="I54" s="3"/>
      <c r="J54" s="3"/>
      <c r="K54" s="3">
        <v>209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Source!X44</f>
        <v>2197.61</v>
      </c>
      <c r="G55" s="3" t="s">
        <v>115</v>
      </c>
      <c r="H55" s="3" t="s">
        <v>116</v>
      </c>
      <c r="I55" s="3"/>
      <c r="J55" s="3"/>
      <c r="K55" s="3">
        <v>210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Source!Y44</f>
        <v>1386.28</v>
      </c>
      <c r="G56" s="3" t="s">
        <v>117</v>
      </c>
      <c r="H56" s="3" t="s">
        <v>118</v>
      </c>
      <c r="I56" s="3"/>
      <c r="J56" s="3"/>
      <c r="K56" s="3">
        <v>211</v>
      </c>
      <c r="L56" s="3">
        <v>11</v>
      </c>
      <c r="M56" s="3">
        <v>3</v>
      </c>
      <c r="N56" s="3" t="s">
        <v>3</v>
      </c>
    </row>
    <row r="57" ht="12.75">
      <c r="G57">
        <v>0</v>
      </c>
    </row>
    <row r="58" spans="1:59" ht="12.75">
      <c r="A58" s="1">
        <v>4</v>
      </c>
      <c r="B58" s="1">
        <v>1</v>
      </c>
      <c r="C58" s="1"/>
      <c r="D58" s="1">
        <f>ROW(A82)</f>
        <v>82</v>
      </c>
      <c r="E58" s="1"/>
      <c r="F58" s="1" t="s">
        <v>81</v>
      </c>
      <c r="G58" s="1" t="s">
        <v>119</v>
      </c>
      <c r="H58" s="1"/>
      <c r="I58" s="1"/>
      <c r="J58" s="1"/>
      <c r="K58" s="1"/>
      <c r="L58" s="1"/>
      <c r="M58" s="1"/>
      <c r="N58" s="1" t="s">
        <v>3</v>
      </c>
      <c r="O58" s="1"/>
      <c r="P58" s="1"/>
      <c r="Q58" s="1"/>
      <c r="R58" s="1" t="s">
        <v>3</v>
      </c>
      <c r="S58" s="1" t="s">
        <v>3</v>
      </c>
      <c r="T58" s="1" t="s">
        <v>3</v>
      </c>
      <c r="U58" s="1" t="s">
        <v>3</v>
      </c>
      <c r="V58" s="1"/>
      <c r="W58" s="1"/>
      <c r="X58" s="1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0</v>
      </c>
      <c r="AM58" s="1"/>
      <c r="BE58" t="s">
        <v>120</v>
      </c>
      <c r="BF58">
        <v>0</v>
      </c>
      <c r="BG58">
        <v>0</v>
      </c>
    </row>
    <row r="60" spans="1:39" ht="12.75">
      <c r="A60" s="2">
        <v>52</v>
      </c>
      <c r="B60" s="2">
        <f aca="true" t="shared" si="39" ref="B60:AM60">B82</f>
        <v>1</v>
      </c>
      <c r="C60" s="2">
        <f t="shared" si="39"/>
        <v>4</v>
      </c>
      <c r="D60" s="2">
        <f t="shared" si="39"/>
        <v>58</v>
      </c>
      <c r="E60" s="2">
        <f t="shared" si="39"/>
        <v>0</v>
      </c>
      <c r="F60" s="2" t="str">
        <f t="shared" si="39"/>
        <v>Новый раздел</v>
      </c>
      <c r="G60" s="2" t="str">
        <f t="shared" si="39"/>
        <v>Основные материалы</v>
      </c>
      <c r="H60" s="2">
        <f t="shared" si="39"/>
        <v>0</v>
      </c>
      <c r="I60" s="2">
        <f t="shared" si="39"/>
        <v>0</v>
      </c>
      <c r="J60" s="2">
        <f t="shared" si="39"/>
        <v>0</v>
      </c>
      <c r="K60" s="2">
        <f t="shared" si="39"/>
        <v>0</v>
      </c>
      <c r="L60" s="2">
        <f t="shared" si="39"/>
        <v>0</v>
      </c>
      <c r="M60" s="2">
        <f t="shared" si="39"/>
        <v>0</v>
      </c>
      <c r="N60" s="2">
        <f t="shared" si="39"/>
        <v>0</v>
      </c>
      <c r="O60" s="2">
        <f t="shared" si="39"/>
        <v>36414</v>
      </c>
      <c r="P60" s="2">
        <f t="shared" si="39"/>
        <v>36414</v>
      </c>
      <c r="Q60" s="2">
        <f t="shared" si="39"/>
        <v>0</v>
      </c>
      <c r="R60" s="2">
        <f t="shared" si="39"/>
        <v>0</v>
      </c>
      <c r="S60" s="2">
        <f t="shared" si="39"/>
        <v>0</v>
      </c>
      <c r="T60" s="2">
        <f t="shared" si="39"/>
        <v>0</v>
      </c>
      <c r="U60" s="2">
        <f t="shared" si="39"/>
        <v>0</v>
      </c>
      <c r="V60" s="2">
        <f t="shared" si="39"/>
        <v>0</v>
      </c>
      <c r="W60" s="2">
        <f t="shared" si="39"/>
        <v>0</v>
      </c>
      <c r="X60" s="2">
        <f t="shared" si="39"/>
        <v>0</v>
      </c>
      <c r="Y60" s="2">
        <f t="shared" si="39"/>
        <v>0</v>
      </c>
      <c r="Z60" s="2">
        <f t="shared" si="39"/>
        <v>0</v>
      </c>
      <c r="AA60" s="2">
        <f t="shared" si="39"/>
        <v>0</v>
      </c>
      <c r="AB60" s="2">
        <f t="shared" si="39"/>
        <v>36414</v>
      </c>
      <c r="AC60" s="2">
        <f t="shared" si="39"/>
        <v>36414</v>
      </c>
      <c r="AD60" s="2">
        <f t="shared" si="39"/>
        <v>0</v>
      </c>
      <c r="AE60" s="2">
        <f t="shared" si="39"/>
        <v>0</v>
      </c>
      <c r="AF60" s="2">
        <f t="shared" si="39"/>
        <v>0</v>
      </c>
      <c r="AG60" s="2">
        <f t="shared" si="39"/>
        <v>0</v>
      </c>
      <c r="AH60" s="2">
        <f t="shared" si="39"/>
        <v>0</v>
      </c>
      <c r="AI60" s="2">
        <f t="shared" si="39"/>
        <v>0</v>
      </c>
      <c r="AJ60" s="2">
        <f t="shared" si="39"/>
        <v>0</v>
      </c>
      <c r="AK60" s="2">
        <f t="shared" si="39"/>
        <v>0</v>
      </c>
      <c r="AL60" s="2">
        <f t="shared" si="39"/>
        <v>0</v>
      </c>
      <c r="AM60" s="2">
        <f t="shared" si="39"/>
        <v>0</v>
      </c>
    </row>
    <row r="62" spans="1:154" ht="12.75">
      <c r="A62">
        <v>17</v>
      </c>
      <c r="B62">
        <v>1</v>
      </c>
      <c r="E62" t="s">
        <v>121</v>
      </c>
      <c r="F62" t="s">
        <v>122</v>
      </c>
      <c r="G62" t="s">
        <v>123</v>
      </c>
      <c r="H62" t="s">
        <v>124</v>
      </c>
      <c r="I62">
        <v>1</v>
      </c>
      <c r="J62">
        <v>0</v>
      </c>
      <c r="O62">
        <f aca="true" t="shared" si="40" ref="O62:O80">ROUND(CP62,2)</f>
        <v>2494</v>
      </c>
      <c r="P62">
        <f aca="true" t="shared" si="41" ref="P62:P80">ROUND(CQ62*I62,2)</f>
        <v>2494</v>
      </c>
      <c r="Q62">
        <f aca="true" t="shared" si="42" ref="Q62:Q80">ROUND(CR62*I62,2)</f>
        <v>0</v>
      </c>
      <c r="R62">
        <f aca="true" t="shared" si="43" ref="R62:R80">ROUND(CS62*I62,2)</f>
        <v>0</v>
      </c>
      <c r="S62">
        <f aca="true" t="shared" si="44" ref="S62:S80">ROUND(CT62*I62,2)</f>
        <v>0</v>
      </c>
      <c r="T62">
        <f aca="true" t="shared" si="45" ref="T62:T80">ROUND(CU62*I62,2)</f>
        <v>0</v>
      </c>
      <c r="U62">
        <f aca="true" t="shared" si="46" ref="U62:U80">CV62*I62</f>
        <v>0</v>
      </c>
      <c r="V62">
        <f aca="true" t="shared" si="47" ref="V62:V80">CW62*I62</f>
        <v>0</v>
      </c>
      <c r="W62">
        <f aca="true" t="shared" si="48" ref="W62:W80">ROUND(CX62*I62,2)</f>
        <v>0</v>
      </c>
      <c r="X62">
        <f aca="true" t="shared" si="49" ref="X62:X80">ROUND(CY62,2)</f>
        <v>0</v>
      </c>
      <c r="Y62">
        <f aca="true" t="shared" si="50" ref="Y62:Y80">ROUND(CZ62,2)</f>
        <v>0</v>
      </c>
      <c r="AA62">
        <v>0</v>
      </c>
      <c r="AB62">
        <f aca="true" t="shared" si="51" ref="AB62:AB80">ROUND((AC62+AD62+AF62),2)</f>
        <v>2494</v>
      </c>
      <c r="AC62">
        <f aca="true" t="shared" si="52" ref="AC62:AC80">ROUND((ES62),2)</f>
        <v>2494</v>
      </c>
      <c r="AD62">
        <f aca="true" t="shared" si="53" ref="AD62:AD80">ROUND((ET62),2)</f>
        <v>0</v>
      </c>
      <c r="AE62">
        <f aca="true" t="shared" si="54" ref="AE62:AE80">ROUND((EU62),2)</f>
        <v>0</v>
      </c>
      <c r="AF62">
        <f aca="true" t="shared" si="55" ref="AF62:AF80">ROUND((EV62),2)</f>
        <v>0</v>
      </c>
      <c r="AG62">
        <f aca="true" t="shared" si="56" ref="AG62:AG80">ROUND((AP62),2)</f>
        <v>0</v>
      </c>
      <c r="AH62">
        <f aca="true" t="shared" si="57" ref="AH62:AH80">(EW62)</f>
        <v>0</v>
      </c>
      <c r="AI62">
        <f aca="true" t="shared" si="58" ref="AI62:AI80">(EX62)</f>
        <v>0</v>
      </c>
      <c r="AJ62">
        <f aca="true" t="shared" si="59" ref="AJ62:AJ80">ROUND((AS62),2)</f>
        <v>0</v>
      </c>
      <c r="AK62">
        <v>2494</v>
      </c>
      <c r="AL62">
        <v>2494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f aca="true" t="shared" si="60" ref="AT62:AT80">BZ62</f>
        <v>112</v>
      </c>
      <c r="AU62">
        <f aca="true" t="shared" si="61" ref="AU62:AU80">CA62</f>
        <v>65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4</v>
      </c>
      <c r="BM62">
        <v>0</v>
      </c>
      <c r="BN62">
        <v>0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112</v>
      </c>
      <c r="CA62">
        <v>65</v>
      </c>
      <c r="CF62">
        <v>0</v>
      </c>
      <c r="CG62">
        <v>0</v>
      </c>
      <c r="CM62">
        <v>0</v>
      </c>
      <c r="CO62">
        <v>0</v>
      </c>
      <c r="CP62">
        <f aca="true" t="shared" si="62" ref="CP62:CP80">(P62+Q62+S62)</f>
        <v>2494</v>
      </c>
      <c r="CQ62">
        <f aca="true" t="shared" si="63" ref="CQ62:CQ80">(AC62)*BC62</f>
        <v>2494</v>
      </c>
      <c r="CR62">
        <f aca="true" t="shared" si="64" ref="CR62:CR80">(AD62)*BB62</f>
        <v>0</v>
      </c>
      <c r="CS62">
        <f aca="true" t="shared" si="65" ref="CS62:CS80">(AE62)*BS62</f>
        <v>0</v>
      </c>
      <c r="CT62">
        <f aca="true" t="shared" si="66" ref="CT62:CT80">(AF62)*BA62</f>
        <v>0</v>
      </c>
      <c r="CU62">
        <f aca="true" t="shared" si="67" ref="CU62:CU80">(AG62)*BT62</f>
        <v>0</v>
      </c>
      <c r="CV62">
        <f aca="true" t="shared" si="68" ref="CV62:CV80">(AH62)*BU62</f>
        <v>0</v>
      </c>
      <c r="CW62">
        <f aca="true" t="shared" si="69" ref="CW62:CW80">(AI62)*BV62</f>
        <v>0</v>
      </c>
      <c r="CX62">
        <f aca="true" t="shared" si="70" ref="CX62:CX80">(AJ62)*BW62</f>
        <v>0</v>
      </c>
      <c r="CY62">
        <f aca="true" t="shared" si="71" ref="CY62:CY80">(((S62+R62)*BZ62)/100)</f>
        <v>0</v>
      </c>
      <c r="CZ62">
        <f aca="true" t="shared" si="72" ref="CZ62:CZ80">(((S62+R62)*CA62)/100)</f>
        <v>0</v>
      </c>
      <c r="DN62">
        <v>0</v>
      </c>
      <c r="DO62">
        <v>0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1013</v>
      </c>
      <c r="DV62" t="s">
        <v>124</v>
      </c>
      <c r="DW62" t="s">
        <v>124</v>
      </c>
      <c r="DX62">
        <v>1</v>
      </c>
      <c r="EE62">
        <v>5698012</v>
      </c>
      <c r="EF62">
        <v>1</v>
      </c>
      <c r="EG62" t="s">
        <v>125</v>
      </c>
      <c r="EH62">
        <v>0</v>
      </c>
      <c r="EJ62">
        <v>4</v>
      </c>
      <c r="EK62">
        <v>0</v>
      </c>
      <c r="EL62" t="s">
        <v>125</v>
      </c>
      <c r="EM62" t="s">
        <v>126</v>
      </c>
      <c r="EQ62">
        <v>0</v>
      </c>
      <c r="ER62">
        <v>0</v>
      </c>
      <c r="ES62">
        <v>2494</v>
      </c>
      <c r="ET62">
        <v>0</v>
      </c>
      <c r="EU62">
        <v>0</v>
      </c>
      <c r="EV62">
        <v>0</v>
      </c>
      <c r="EW62">
        <v>0</v>
      </c>
      <c r="EX62">
        <v>0</v>
      </c>
    </row>
    <row r="63" spans="1:154" ht="12.75">
      <c r="A63">
        <v>17</v>
      </c>
      <c r="B63">
        <v>1</v>
      </c>
      <c r="E63" t="s">
        <v>127</v>
      </c>
      <c r="F63" t="s">
        <v>128</v>
      </c>
      <c r="G63" t="s">
        <v>129</v>
      </c>
      <c r="H63" t="s">
        <v>56</v>
      </c>
      <c r="I63">
        <v>90</v>
      </c>
      <c r="J63">
        <v>0</v>
      </c>
      <c r="O63">
        <f t="shared" si="40"/>
        <v>13050</v>
      </c>
      <c r="P63">
        <f t="shared" si="41"/>
        <v>13050</v>
      </c>
      <c r="Q63">
        <f t="shared" si="42"/>
        <v>0</v>
      </c>
      <c r="R63">
        <f t="shared" si="43"/>
        <v>0</v>
      </c>
      <c r="S63">
        <f t="shared" si="44"/>
        <v>0</v>
      </c>
      <c r="T63">
        <f t="shared" si="45"/>
        <v>0</v>
      </c>
      <c r="U63">
        <f t="shared" si="46"/>
        <v>0</v>
      </c>
      <c r="V63">
        <f t="shared" si="47"/>
        <v>0</v>
      </c>
      <c r="W63">
        <f t="shared" si="48"/>
        <v>0</v>
      </c>
      <c r="X63">
        <f t="shared" si="49"/>
        <v>0</v>
      </c>
      <c r="Y63">
        <f t="shared" si="50"/>
        <v>0</v>
      </c>
      <c r="AA63">
        <v>0</v>
      </c>
      <c r="AB63">
        <f t="shared" si="51"/>
        <v>145</v>
      </c>
      <c r="AC63">
        <f t="shared" si="52"/>
        <v>145</v>
      </c>
      <c r="AD63">
        <f t="shared" si="53"/>
        <v>0</v>
      </c>
      <c r="AE63">
        <f t="shared" si="54"/>
        <v>0</v>
      </c>
      <c r="AF63">
        <f t="shared" si="55"/>
        <v>0</v>
      </c>
      <c r="AG63">
        <f t="shared" si="56"/>
        <v>0</v>
      </c>
      <c r="AH63">
        <f t="shared" si="57"/>
        <v>0</v>
      </c>
      <c r="AI63">
        <f t="shared" si="58"/>
        <v>0</v>
      </c>
      <c r="AJ63">
        <f t="shared" si="59"/>
        <v>0</v>
      </c>
      <c r="AK63">
        <v>145</v>
      </c>
      <c r="AL63">
        <v>145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f t="shared" si="60"/>
        <v>112</v>
      </c>
      <c r="AU63">
        <f t="shared" si="61"/>
        <v>65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112</v>
      </c>
      <c r="CA63">
        <v>65</v>
      </c>
      <c r="CF63">
        <v>0</v>
      </c>
      <c r="CG63">
        <v>0</v>
      </c>
      <c r="CM63">
        <v>0</v>
      </c>
      <c r="CO63">
        <v>0</v>
      </c>
      <c r="CP63">
        <f t="shared" si="62"/>
        <v>13050</v>
      </c>
      <c r="CQ63">
        <f t="shared" si="63"/>
        <v>145</v>
      </c>
      <c r="CR63">
        <f t="shared" si="64"/>
        <v>0</v>
      </c>
      <c r="CS63">
        <f t="shared" si="65"/>
        <v>0</v>
      </c>
      <c r="CT63">
        <f t="shared" si="66"/>
        <v>0</v>
      </c>
      <c r="CU63">
        <f t="shared" si="67"/>
        <v>0</v>
      </c>
      <c r="CV63">
        <f t="shared" si="68"/>
        <v>0</v>
      </c>
      <c r="CW63">
        <f t="shared" si="69"/>
        <v>0</v>
      </c>
      <c r="CX63">
        <f t="shared" si="70"/>
        <v>0</v>
      </c>
      <c r="CY63">
        <f t="shared" si="71"/>
        <v>0</v>
      </c>
      <c r="CZ63">
        <f t="shared" si="72"/>
        <v>0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1010</v>
      </c>
      <c r="DV63" t="s">
        <v>56</v>
      </c>
      <c r="DW63" t="s">
        <v>56</v>
      </c>
      <c r="DX63">
        <v>1</v>
      </c>
      <c r="EE63">
        <v>5698012</v>
      </c>
      <c r="EF63">
        <v>1</v>
      </c>
      <c r="EG63" t="s">
        <v>125</v>
      </c>
      <c r="EH63">
        <v>0</v>
      </c>
      <c r="EJ63">
        <v>4</v>
      </c>
      <c r="EK63">
        <v>0</v>
      </c>
      <c r="EL63" t="s">
        <v>125</v>
      </c>
      <c r="EM63" t="s">
        <v>126</v>
      </c>
      <c r="EQ63">
        <v>0</v>
      </c>
      <c r="ER63">
        <v>182</v>
      </c>
      <c r="ES63">
        <v>145</v>
      </c>
      <c r="ET63">
        <v>0</v>
      </c>
      <c r="EU63">
        <v>0</v>
      </c>
      <c r="EV63">
        <v>0</v>
      </c>
      <c r="EW63">
        <v>0</v>
      </c>
      <c r="EX63">
        <v>0</v>
      </c>
    </row>
    <row r="64" spans="1:154" ht="12.75">
      <c r="A64">
        <v>17</v>
      </c>
      <c r="B64">
        <v>1</v>
      </c>
      <c r="E64" t="s">
        <v>21</v>
      </c>
      <c r="F64" t="s">
        <v>130</v>
      </c>
      <c r="G64" t="s">
        <v>131</v>
      </c>
      <c r="H64" t="s">
        <v>56</v>
      </c>
      <c r="I64">
        <v>32</v>
      </c>
      <c r="J64">
        <v>0</v>
      </c>
      <c r="O64">
        <f t="shared" si="40"/>
        <v>928</v>
      </c>
      <c r="P64">
        <f t="shared" si="41"/>
        <v>928</v>
      </c>
      <c r="Q64">
        <f t="shared" si="42"/>
        <v>0</v>
      </c>
      <c r="R64">
        <f t="shared" si="43"/>
        <v>0</v>
      </c>
      <c r="S64">
        <f t="shared" si="44"/>
        <v>0</v>
      </c>
      <c r="T64">
        <f t="shared" si="45"/>
        <v>0</v>
      </c>
      <c r="U64">
        <f t="shared" si="46"/>
        <v>0</v>
      </c>
      <c r="V64">
        <f t="shared" si="47"/>
        <v>0</v>
      </c>
      <c r="W64">
        <f t="shared" si="48"/>
        <v>0</v>
      </c>
      <c r="X64">
        <f t="shared" si="49"/>
        <v>0</v>
      </c>
      <c r="Y64">
        <f t="shared" si="50"/>
        <v>0</v>
      </c>
      <c r="AA64">
        <v>0</v>
      </c>
      <c r="AB64">
        <f t="shared" si="51"/>
        <v>29</v>
      </c>
      <c r="AC64">
        <f t="shared" si="52"/>
        <v>29</v>
      </c>
      <c r="AD64">
        <f t="shared" si="53"/>
        <v>0</v>
      </c>
      <c r="AE64">
        <f t="shared" si="54"/>
        <v>0</v>
      </c>
      <c r="AF64">
        <f t="shared" si="55"/>
        <v>0</v>
      </c>
      <c r="AG64">
        <f t="shared" si="56"/>
        <v>0</v>
      </c>
      <c r="AH64">
        <f t="shared" si="57"/>
        <v>0</v>
      </c>
      <c r="AI64">
        <f t="shared" si="58"/>
        <v>0</v>
      </c>
      <c r="AJ64">
        <f t="shared" si="59"/>
        <v>0</v>
      </c>
      <c r="AK64">
        <v>29</v>
      </c>
      <c r="AL64">
        <v>29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f t="shared" si="60"/>
        <v>112</v>
      </c>
      <c r="AU64">
        <f t="shared" si="61"/>
        <v>65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M64">
        <v>0</v>
      </c>
      <c r="BN64">
        <v>0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112</v>
      </c>
      <c r="CA64">
        <v>65</v>
      </c>
      <c r="CF64">
        <v>0</v>
      </c>
      <c r="CG64">
        <v>0</v>
      </c>
      <c r="CM64">
        <v>0</v>
      </c>
      <c r="CO64">
        <v>0</v>
      </c>
      <c r="CP64">
        <f t="shared" si="62"/>
        <v>928</v>
      </c>
      <c r="CQ64">
        <f t="shared" si="63"/>
        <v>29</v>
      </c>
      <c r="CR64">
        <f t="shared" si="64"/>
        <v>0</v>
      </c>
      <c r="CS64">
        <f t="shared" si="65"/>
        <v>0</v>
      </c>
      <c r="CT64">
        <f t="shared" si="66"/>
        <v>0</v>
      </c>
      <c r="CU64">
        <f t="shared" si="67"/>
        <v>0</v>
      </c>
      <c r="CV64">
        <f t="shared" si="68"/>
        <v>0</v>
      </c>
      <c r="CW64">
        <f t="shared" si="69"/>
        <v>0</v>
      </c>
      <c r="CX64">
        <f t="shared" si="70"/>
        <v>0</v>
      </c>
      <c r="CY64">
        <f t="shared" si="71"/>
        <v>0</v>
      </c>
      <c r="CZ64">
        <f t="shared" si="72"/>
        <v>0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56</v>
      </c>
      <c r="DW64" t="s">
        <v>56</v>
      </c>
      <c r="DX64">
        <v>1</v>
      </c>
      <c r="EE64">
        <v>5698012</v>
      </c>
      <c r="EF64">
        <v>1</v>
      </c>
      <c r="EG64" t="s">
        <v>125</v>
      </c>
      <c r="EH64">
        <v>0</v>
      </c>
      <c r="EJ64">
        <v>4</v>
      </c>
      <c r="EK64">
        <v>0</v>
      </c>
      <c r="EL64" t="s">
        <v>125</v>
      </c>
      <c r="EM64" t="s">
        <v>126</v>
      </c>
      <c r="EQ64">
        <v>0</v>
      </c>
      <c r="ER64">
        <v>15.5</v>
      </c>
      <c r="ES64">
        <v>29</v>
      </c>
      <c r="ET64">
        <v>0</v>
      </c>
      <c r="EU64">
        <v>0</v>
      </c>
      <c r="EV64">
        <v>0</v>
      </c>
      <c r="EW64">
        <v>0</v>
      </c>
      <c r="EX64">
        <v>0</v>
      </c>
    </row>
    <row r="65" spans="1:154" ht="12.75">
      <c r="A65">
        <v>17</v>
      </c>
      <c r="B65">
        <v>1</v>
      </c>
      <c r="E65" t="s">
        <v>132</v>
      </c>
      <c r="F65" t="s">
        <v>133</v>
      </c>
      <c r="G65" t="s">
        <v>134</v>
      </c>
      <c r="H65" t="s">
        <v>56</v>
      </c>
      <c r="I65">
        <v>14</v>
      </c>
      <c r="J65">
        <v>0</v>
      </c>
      <c r="O65">
        <f t="shared" si="40"/>
        <v>2590</v>
      </c>
      <c r="P65">
        <f t="shared" si="41"/>
        <v>2590</v>
      </c>
      <c r="Q65">
        <f t="shared" si="42"/>
        <v>0</v>
      </c>
      <c r="R65">
        <f t="shared" si="43"/>
        <v>0</v>
      </c>
      <c r="S65">
        <f t="shared" si="44"/>
        <v>0</v>
      </c>
      <c r="T65">
        <f t="shared" si="45"/>
        <v>0</v>
      </c>
      <c r="U65">
        <f t="shared" si="46"/>
        <v>0</v>
      </c>
      <c r="V65">
        <f t="shared" si="47"/>
        <v>0</v>
      </c>
      <c r="W65">
        <f t="shared" si="48"/>
        <v>0</v>
      </c>
      <c r="X65">
        <f t="shared" si="49"/>
        <v>0</v>
      </c>
      <c r="Y65">
        <f t="shared" si="50"/>
        <v>0</v>
      </c>
      <c r="AA65">
        <v>0</v>
      </c>
      <c r="AB65">
        <f t="shared" si="51"/>
        <v>185</v>
      </c>
      <c r="AC65">
        <f t="shared" si="52"/>
        <v>185</v>
      </c>
      <c r="AD65">
        <f t="shared" si="53"/>
        <v>0</v>
      </c>
      <c r="AE65">
        <f t="shared" si="54"/>
        <v>0</v>
      </c>
      <c r="AF65">
        <f t="shared" si="55"/>
        <v>0</v>
      </c>
      <c r="AG65">
        <f t="shared" si="56"/>
        <v>0</v>
      </c>
      <c r="AH65">
        <f t="shared" si="57"/>
        <v>0</v>
      </c>
      <c r="AI65">
        <f t="shared" si="58"/>
        <v>0</v>
      </c>
      <c r="AJ65">
        <f t="shared" si="59"/>
        <v>0</v>
      </c>
      <c r="AK65">
        <v>185</v>
      </c>
      <c r="AL65">
        <v>185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f t="shared" si="60"/>
        <v>112</v>
      </c>
      <c r="AU65">
        <f t="shared" si="61"/>
        <v>65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M65">
        <v>0</v>
      </c>
      <c r="BN65">
        <v>0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112</v>
      </c>
      <c r="CA65">
        <v>65</v>
      </c>
      <c r="CF65">
        <v>0</v>
      </c>
      <c r="CG65">
        <v>0</v>
      </c>
      <c r="CM65">
        <v>0</v>
      </c>
      <c r="CO65">
        <v>0</v>
      </c>
      <c r="CP65">
        <f t="shared" si="62"/>
        <v>2590</v>
      </c>
      <c r="CQ65">
        <f t="shared" si="63"/>
        <v>185</v>
      </c>
      <c r="CR65">
        <f t="shared" si="64"/>
        <v>0</v>
      </c>
      <c r="CS65">
        <f t="shared" si="65"/>
        <v>0</v>
      </c>
      <c r="CT65">
        <f t="shared" si="66"/>
        <v>0</v>
      </c>
      <c r="CU65">
        <f t="shared" si="67"/>
        <v>0</v>
      </c>
      <c r="CV65">
        <f t="shared" si="68"/>
        <v>0</v>
      </c>
      <c r="CW65">
        <f t="shared" si="69"/>
        <v>0</v>
      </c>
      <c r="CX65">
        <f t="shared" si="70"/>
        <v>0</v>
      </c>
      <c r="CY65">
        <f t="shared" si="71"/>
        <v>0</v>
      </c>
      <c r="CZ65">
        <f t="shared" si="72"/>
        <v>0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1010</v>
      </c>
      <c r="DV65" t="s">
        <v>56</v>
      </c>
      <c r="DW65" t="s">
        <v>56</v>
      </c>
      <c r="DX65">
        <v>1</v>
      </c>
      <c r="EE65">
        <v>5698012</v>
      </c>
      <c r="EF65">
        <v>1</v>
      </c>
      <c r="EG65" t="s">
        <v>125</v>
      </c>
      <c r="EH65">
        <v>0</v>
      </c>
      <c r="EJ65">
        <v>4</v>
      </c>
      <c r="EK65">
        <v>0</v>
      </c>
      <c r="EL65" t="s">
        <v>125</v>
      </c>
      <c r="EM65" t="s">
        <v>126</v>
      </c>
      <c r="EQ65">
        <v>0</v>
      </c>
      <c r="ER65">
        <v>0</v>
      </c>
      <c r="ES65">
        <v>185</v>
      </c>
      <c r="ET65">
        <v>0</v>
      </c>
      <c r="EU65">
        <v>0</v>
      </c>
      <c r="EV65">
        <v>0</v>
      </c>
      <c r="EW65">
        <v>0</v>
      </c>
      <c r="EX65">
        <v>0</v>
      </c>
    </row>
    <row r="66" spans="1:154" ht="12.75">
      <c r="A66">
        <v>17</v>
      </c>
      <c r="B66">
        <v>1</v>
      </c>
      <c r="E66" t="s">
        <v>135</v>
      </c>
      <c r="F66" t="s">
        <v>136</v>
      </c>
      <c r="G66" t="s">
        <v>137</v>
      </c>
      <c r="H66" t="s">
        <v>56</v>
      </c>
      <c r="I66">
        <v>6</v>
      </c>
      <c r="J66">
        <v>0</v>
      </c>
      <c r="O66">
        <f t="shared" si="40"/>
        <v>900</v>
      </c>
      <c r="P66">
        <f t="shared" si="41"/>
        <v>900</v>
      </c>
      <c r="Q66">
        <f t="shared" si="42"/>
        <v>0</v>
      </c>
      <c r="R66">
        <f t="shared" si="43"/>
        <v>0</v>
      </c>
      <c r="S66">
        <f t="shared" si="44"/>
        <v>0</v>
      </c>
      <c r="T66">
        <f t="shared" si="45"/>
        <v>0</v>
      </c>
      <c r="U66">
        <f t="shared" si="46"/>
        <v>0</v>
      </c>
      <c r="V66">
        <f t="shared" si="47"/>
        <v>0</v>
      </c>
      <c r="W66">
        <f t="shared" si="48"/>
        <v>0</v>
      </c>
      <c r="X66">
        <f t="shared" si="49"/>
        <v>0</v>
      </c>
      <c r="Y66">
        <f t="shared" si="50"/>
        <v>0</v>
      </c>
      <c r="AA66">
        <v>0</v>
      </c>
      <c r="AB66">
        <f t="shared" si="51"/>
        <v>150</v>
      </c>
      <c r="AC66">
        <f t="shared" si="52"/>
        <v>150</v>
      </c>
      <c r="AD66">
        <f t="shared" si="53"/>
        <v>0</v>
      </c>
      <c r="AE66">
        <f t="shared" si="54"/>
        <v>0</v>
      </c>
      <c r="AF66">
        <f t="shared" si="55"/>
        <v>0</v>
      </c>
      <c r="AG66">
        <f t="shared" si="56"/>
        <v>0</v>
      </c>
      <c r="AH66">
        <f t="shared" si="57"/>
        <v>0</v>
      </c>
      <c r="AI66">
        <f t="shared" si="58"/>
        <v>0</v>
      </c>
      <c r="AJ66">
        <f t="shared" si="59"/>
        <v>0</v>
      </c>
      <c r="AK66">
        <v>150</v>
      </c>
      <c r="AL66">
        <v>150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f t="shared" si="60"/>
        <v>112</v>
      </c>
      <c r="AU66">
        <f t="shared" si="61"/>
        <v>65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4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112</v>
      </c>
      <c r="CA66">
        <v>65</v>
      </c>
      <c r="CF66">
        <v>0</v>
      </c>
      <c r="CG66">
        <v>0</v>
      </c>
      <c r="CM66">
        <v>0</v>
      </c>
      <c r="CO66">
        <v>0</v>
      </c>
      <c r="CP66">
        <f t="shared" si="62"/>
        <v>900</v>
      </c>
      <c r="CQ66">
        <f t="shared" si="63"/>
        <v>150</v>
      </c>
      <c r="CR66">
        <f t="shared" si="64"/>
        <v>0</v>
      </c>
      <c r="CS66">
        <f t="shared" si="65"/>
        <v>0</v>
      </c>
      <c r="CT66">
        <f t="shared" si="66"/>
        <v>0</v>
      </c>
      <c r="CU66">
        <f t="shared" si="67"/>
        <v>0</v>
      </c>
      <c r="CV66">
        <f t="shared" si="68"/>
        <v>0</v>
      </c>
      <c r="CW66">
        <f t="shared" si="69"/>
        <v>0</v>
      </c>
      <c r="CX66">
        <f t="shared" si="70"/>
        <v>0</v>
      </c>
      <c r="CY66">
        <f t="shared" si="71"/>
        <v>0</v>
      </c>
      <c r="CZ66">
        <f t="shared" si="72"/>
        <v>0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56</v>
      </c>
      <c r="DW66" t="s">
        <v>56</v>
      </c>
      <c r="DX66">
        <v>1</v>
      </c>
      <c r="EE66">
        <v>5698012</v>
      </c>
      <c r="EF66">
        <v>1</v>
      </c>
      <c r="EG66" t="s">
        <v>125</v>
      </c>
      <c r="EH66">
        <v>0</v>
      </c>
      <c r="EJ66">
        <v>4</v>
      </c>
      <c r="EK66">
        <v>0</v>
      </c>
      <c r="EL66" t="s">
        <v>125</v>
      </c>
      <c r="EM66" t="s">
        <v>126</v>
      </c>
      <c r="EQ66">
        <v>0</v>
      </c>
      <c r="ER66">
        <v>0</v>
      </c>
      <c r="ES66">
        <v>150</v>
      </c>
      <c r="ET66">
        <v>0</v>
      </c>
      <c r="EU66">
        <v>0</v>
      </c>
      <c r="EV66">
        <v>0</v>
      </c>
      <c r="EW66">
        <v>0</v>
      </c>
      <c r="EX66">
        <v>0</v>
      </c>
    </row>
    <row r="67" spans="1:154" ht="12.75">
      <c r="A67">
        <v>17</v>
      </c>
      <c r="B67">
        <v>1</v>
      </c>
      <c r="E67" t="s">
        <v>29</v>
      </c>
      <c r="F67" t="s">
        <v>138</v>
      </c>
      <c r="G67" t="s">
        <v>139</v>
      </c>
      <c r="H67" t="s">
        <v>56</v>
      </c>
      <c r="I67">
        <v>20</v>
      </c>
      <c r="J67">
        <v>0</v>
      </c>
      <c r="O67">
        <f t="shared" si="40"/>
        <v>120</v>
      </c>
      <c r="P67">
        <f t="shared" si="41"/>
        <v>120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  <c r="U67">
        <f t="shared" si="46"/>
        <v>0</v>
      </c>
      <c r="V67">
        <f t="shared" si="47"/>
        <v>0</v>
      </c>
      <c r="W67">
        <f t="shared" si="48"/>
        <v>0</v>
      </c>
      <c r="X67">
        <f t="shared" si="49"/>
        <v>0</v>
      </c>
      <c r="Y67">
        <f t="shared" si="50"/>
        <v>0</v>
      </c>
      <c r="AA67">
        <v>0</v>
      </c>
      <c r="AB67">
        <f t="shared" si="51"/>
        <v>6</v>
      </c>
      <c r="AC67">
        <f t="shared" si="52"/>
        <v>6</v>
      </c>
      <c r="AD67">
        <f t="shared" si="53"/>
        <v>0</v>
      </c>
      <c r="AE67">
        <f t="shared" si="54"/>
        <v>0</v>
      </c>
      <c r="AF67">
        <f t="shared" si="55"/>
        <v>0</v>
      </c>
      <c r="AG67">
        <f t="shared" si="56"/>
        <v>0</v>
      </c>
      <c r="AH67">
        <f t="shared" si="57"/>
        <v>0</v>
      </c>
      <c r="AI67">
        <f t="shared" si="58"/>
        <v>0</v>
      </c>
      <c r="AJ67">
        <f t="shared" si="59"/>
        <v>0</v>
      </c>
      <c r="AK67">
        <v>6</v>
      </c>
      <c r="AL67">
        <v>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f t="shared" si="60"/>
        <v>112</v>
      </c>
      <c r="AU67">
        <f t="shared" si="61"/>
        <v>65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4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112</v>
      </c>
      <c r="CA67">
        <v>65</v>
      </c>
      <c r="CF67">
        <v>0</v>
      </c>
      <c r="CG67">
        <v>0</v>
      </c>
      <c r="CM67">
        <v>0</v>
      </c>
      <c r="CO67">
        <v>0</v>
      </c>
      <c r="CP67">
        <f t="shared" si="62"/>
        <v>120</v>
      </c>
      <c r="CQ67">
        <f t="shared" si="63"/>
        <v>6</v>
      </c>
      <c r="CR67">
        <f t="shared" si="64"/>
        <v>0</v>
      </c>
      <c r="CS67">
        <f t="shared" si="65"/>
        <v>0</v>
      </c>
      <c r="CT67">
        <f t="shared" si="66"/>
        <v>0</v>
      </c>
      <c r="CU67">
        <f t="shared" si="67"/>
        <v>0</v>
      </c>
      <c r="CV67">
        <f t="shared" si="68"/>
        <v>0</v>
      </c>
      <c r="CW67">
        <f t="shared" si="69"/>
        <v>0</v>
      </c>
      <c r="CX67">
        <f t="shared" si="70"/>
        <v>0</v>
      </c>
      <c r="CY67">
        <f t="shared" si="71"/>
        <v>0</v>
      </c>
      <c r="CZ67">
        <f t="shared" si="72"/>
        <v>0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1010</v>
      </c>
      <c r="DV67" t="s">
        <v>56</v>
      </c>
      <c r="DW67" t="s">
        <v>56</v>
      </c>
      <c r="DX67">
        <v>1</v>
      </c>
      <c r="EE67">
        <v>5698012</v>
      </c>
      <c r="EF67">
        <v>1</v>
      </c>
      <c r="EG67" t="s">
        <v>125</v>
      </c>
      <c r="EH67">
        <v>0</v>
      </c>
      <c r="EJ67">
        <v>4</v>
      </c>
      <c r="EK67">
        <v>0</v>
      </c>
      <c r="EL67" t="s">
        <v>125</v>
      </c>
      <c r="EM67" t="s">
        <v>126</v>
      </c>
      <c r="EQ67">
        <v>0</v>
      </c>
      <c r="ER67">
        <v>0</v>
      </c>
      <c r="ES67">
        <v>6</v>
      </c>
      <c r="ET67">
        <v>0</v>
      </c>
      <c r="EU67">
        <v>0</v>
      </c>
      <c r="EV67">
        <v>0</v>
      </c>
      <c r="EW67">
        <v>0</v>
      </c>
      <c r="EX67">
        <v>0</v>
      </c>
    </row>
    <row r="68" spans="1:154" ht="12.75">
      <c r="A68">
        <v>17</v>
      </c>
      <c r="B68">
        <v>1</v>
      </c>
      <c r="E68" t="s">
        <v>35</v>
      </c>
      <c r="F68" t="s">
        <v>140</v>
      </c>
      <c r="G68" t="s">
        <v>141</v>
      </c>
      <c r="H68" t="s">
        <v>56</v>
      </c>
      <c r="I68">
        <v>4</v>
      </c>
      <c r="J68">
        <v>0</v>
      </c>
      <c r="O68">
        <f t="shared" si="40"/>
        <v>168</v>
      </c>
      <c r="P68">
        <f t="shared" si="41"/>
        <v>168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  <c r="U68">
        <f t="shared" si="46"/>
        <v>0</v>
      </c>
      <c r="V68">
        <f t="shared" si="47"/>
        <v>0</v>
      </c>
      <c r="W68">
        <f t="shared" si="48"/>
        <v>0</v>
      </c>
      <c r="X68">
        <f t="shared" si="49"/>
        <v>0</v>
      </c>
      <c r="Y68">
        <f t="shared" si="50"/>
        <v>0</v>
      </c>
      <c r="AA68">
        <v>0</v>
      </c>
      <c r="AB68">
        <f t="shared" si="51"/>
        <v>42</v>
      </c>
      <c r="AC68">
        <f t="shared" si="52"/>
        <v>42</v>
      </c>
      <c r="AD68">
        <f t="shared" si="53"/>
        <v>0</v>
      </c>
      <c r="AE68">
        <f t="shared" si="54"/>
        <v>0</v>
      </c>
      <c r="AF68">
        <f t="shared" si="55"/>
        <v>0</v>
      </c>
      <c r="AG68">
        <f t="shared" si="56"/>
        <v>0</v>
      </c>
      <c r="AH68">
        <f t="shared" si="57"/>
        <v>0</v>
      </c>
      <c r="AI68">
        <f t="shared" si="58"/>
        <v>0</v>
      </c>
      <c r="AJ68">
        <f t="shared" si="59"/>
        <v>0</v>
      </c>
      <c r="AK68">
        <v>42</v>
      </c>
      <c r="AL68">
        <v>42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f t="shared" si="60"/>
        <v>112</v>
      </c>
      <c r="AU68">
        <f t="shared" si="61"/>
        <v>65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112</v>
      </c>
      <c r="CA68">
        <v>65</v>
      </c>
      <c r="CF68">
        <v>0</v>
      </c>
      <c r="CG68">
        <v>0</v>
      </c>
      <c r="CM68">
        <v>0</v>
      </c>
      <c r="CO68">
        <v>0</v>
      </c>
      <c r="CP68">
        <f t="shared" si="62"/>
        <v>168</v>
      </c>
      <c r="CQ68">
        <f t="shared" si="63"/>
        <v>42</v>
      </c>
      <c r="CR68">
        <f t="shared" si="64"/>
        <v>0</v>
      </c>
      <c r="CS68">
        <f t="shared" si="65"/>
        <v>0</v>
      </c>
      <c r="CT68">
        <f t="shared" si="66"/>
        <v>0</v>
      </c>
      <c r="CU68">
        <f t="shared" si="67"/>
        <v>0</v>
      </c>
      <c r="CV68">
        <f t="shared" si="68"/>
        <v>0</v>
      </c>
      <c r="CW68">
        <f t="shared" si="69"/>
        <v>0</v>
      </c>
      <c r="CX68">
        <f t="shared" si="70"/>
        <v>0</v>
      </c>
      <c r="CY68">
        <f t="shared" si="71"/>
        <v>0</v>
      </c>
      <c r="CZ68">
        <f t="shared" si="72"/>
        <v>0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56</v>
      </c>
      <c r="DW68" t="s">
        <v>56</v>
      </c>
      <c r="DX68">
        <v>1</v>
      </c>
      <c r="EE68">
        <v>5698012</v>
      </c>
      <c r="EF68">
        <v>1</v>
      </c>
      <c r="EG68" t="s">
        <v>125</v>
      </c>
      <c r="EH68">
        <v>0</v>
      </c>
      <c r="EJ68">
        <v>4</v>
      </c>
      <c r="EK68">
        <v>0</v>
      </c>
      <c r="EL68" t="s">
        <v>125</v>
      </c>
      <c r="EM68" t="s">
        <v>126</v>
      </c>
      <c r="EQ68">
        <v>0</v>
      </c>
      <c r="ER68">
        <v>0</v>
      </c>
      <c r="ES68">
        <v>42</v>
      </c>
      <c r="ET68">
        <v>0</v>
      </c>
      <c r="EU68">
        <v>0</v>
      </c>
      <c r="EV68">
        <v>0</v>
      </c>
      <c r="EW68">
        <v>0</v>
      </c>
      <c r="EX68">
        <v>0</v>
      </c>
    </row>
    <row r="69" spans="1:154" ht="12.75">
      <c r="A69">
        <v>17</v>
      </c>
      <c r="B69">
        <v>1</v>
      </c>
      <c r="E69" t="s">
        <v>42</v>
      </c>
      <c r="F69" t="s">
        <v>142</v>
      </c>
      <c r="G69" t="s">
        <v>143</v>
      </c>
      <c r="H69" t="s">
        <v>144</v>
      </c>
      <c r="I69">
        <v>200</v>
      </c>
      <c r="J69">
        <v>0</v>
      </c>
      <c r="O69">
        <f t="shared" si="40"/>
        <v>1600</v>
      </c>
      <c r="P69">
        <f t="shared" si="41"/>
        <v>1600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V69">
        <f t="shared" si="47"/>
        <v>0</v>
      </c>
      <c r="W69">
        <f t="shared" si="48"/>
        <v>0</v>
      </c>
      <c r="X69">
        <f t="shared" si="49"/>
        <v>0</v>
      </c>
      <c r="Y69">
        <f t="shared" si="50"/>
        <v>0</v>
      </c>
      <c r="AA69">
        <v>0</v>
      </c>
      <c r="AB69">
        <f t="shared" si="51"/>
        <v>8</v>
      </c>
      <c r="AC69">
        <f t="shared" si="52"/>
        <v>8</v>
      </c>
      <c r="AD69">
        <f t="shared" si="53"/>
        <v>0</v>
      </c>
      <c r="AE69">
        <f t="shared" si="54"/>
        <v>0</v>
      </c>
      <c r="AF69">
        <f t="shared" si="55"/>
        <v>0</v>
      </c>
      <c r="AG69">
        <f t="shared" si="56"/>
        <v>0</v>
      </c>
      <c r="AH69">
        <f t="shared" si="57"/>
        <v>0</v>
      </c>
      <c r="AI69">
        <f t="shared" si="58"/>
        <v>0</v>
      </c>
      <c r="AJ69">
        <f t="shared" si="59"/>
        <v>0</v>
      </c>
      <c r="AK69">
        <v>8</v>
      </c>
      <c r="AL69">
        <v>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f t="shared" si="60"/>
        <v>112</v>
      </c>
      <c r="AU69">
        <f t="shared" si="61"/>
        <v>65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112</v>
      </c>
      <c r="CA69">
        <v>65</v>
      </c>
      <c r="CF69">
        <v>0</v>
      </c>
      <c r="CG69">
        <v>0</v>
      </c>
      <c r="CM69">
        <v>0</v>
      </c>
      <c r="CO69">
        <v>0</v>
      </c>
      <c r="CP69">
        <f t="shared" si="62"/>
        <v>1600</v>
      </c>
      <c r="CQ69">
        <f t="shared" si="63"/>
        <v>8</v>
      </c>
      <c r="CR69">
        <f t="shared" si="64"/>
        <v>0</v>
      </c>
      <c r="CS69">
        <f t="shared" si="65"/>
        <v>0</v>
      </c>
      <c r="CT69">
        <f t="shared" si="66"/>
        <v>0</v>
      </c>
      <c r="CU69">
        <f t="shared" si="67"/>
        <v>0</v>
      </c>
      <c r="CV69">
        <f t="shared" si="68"/>
        <v>0</v>
      </c>
      <c r="CW69">
        <f t="shared" si="69"/>
        <v>0</v>
      </c>
      <c r="CX69">
        <f t="shared" si="70"/>
        <v>0</v>
      </c>
      <c r="CY69">
        <f t="shared" si="71"/>
        <v>0</v>
      </c>
      <c r="CZ69">
        <f t="shared" si="72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1003</v>
      </c>
      <c r="DV69" t="s">
        <v>144</v>
      </c>
      <c r="DW69" t="s">
        <v>144</v>
      </c>
      <c r="DX69">
        <v>1</v>
      </c>
      <c r="EE69">
        <v>5698012</v>
      </c>
      <c r="EF69">
        <v>1</v>
      </c>
      <c r="EG69" t="s">
        <v>125</v>
      </c>
      <c r="EH69">
        <v>0</v>
      </c>
      <c r="EJ69">
        <v>4</v>
      </c>
      <c r="EK69">
        <v>0</v>
      </c>
      <c r="EL69" t="s">
        <v>125</v>
      </c>
      <c r="EM69" t="s">
        <v>126</v>
      </c>
      <c r="EQ69">
        <v>0</v>
      </c>
      <c r="ER69">
        <v>0</v>
      </c>
      <c r="ES69">
        <v>8</v>
      </c>
      <c r="ET69">
        <v>0</v>
      </c>
      <c r="EU69">
        <v>0</v>
      </c>
      <c r="EV69">
        <v>0</v>
      </c>
      <c r="EW69">
        <v>0</v>
      </c>
      <c r="EX69">
        <v>0</v>
      </c>
    </row>
    <row r="70" spans="1:154" ht="12.75">
      <c r="A70">
        <v>17</v>
      </c>
      <c r="B70">
        <v>1</v>
      </c>
      <c r="E70" t="s">
        <v>53</v>
      </c>
      <c r="F70" t="s">
        <v>145</v>
      </c>
      <c r="G70" t="s">
        <v>146</v>
      </c>
      <c r="H70" t="s">
        <v>56</v>
      </c>
      <c r="I70">
        <v>1</v>
      </c>
      <c r="J70">
        <v>0</v>
      </c>
      <c r="O70">
        <f t="shared" si="40"/>
        <v>38</v>
      </c>
      <c r="P70">
        <f t="shared" si="41"/>
        <v>38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V70">
        <f t="shared" si="47"/>
        <v>0</v>
      </c>
      <c r="W70">
        <f t="shared" si="48"/>
        <v>0</v>
      </c>
      <c r="X70">
        <f t="shared" si="49"/>
        <v>0</v>
      </c>
      <c r="Y70">
        <f t="shared" si="50"/>
        <v>0</v>
      </c>
      <c r="AA70">
        <v>0</v>
      </c>
      <c r="AB70">
        <f t="shared" si="51"/>
        <v>38</v>
      </c>
      <c r="AC70">
        <f t="shared" si="52"/>
        <v>38</v>
      </c>
      <c r="AD70">
        <f t="shared" si="53"/>
        <v>0</v>
      </c>
      <c r="AE70">
        <f t="shared" si="54"/>
        <v>0</v>
      </c>
      <c r="AF70">
        <f t="shared" si="55"/>
        <v>0</v>
      </c>
      <c r="AG70">
        <f t="shared" si="56"/>
        <v>0</v>
      </c>
      <c r="AH70">
        <f t="shared" si="57"/>
        <v>0</v>
      </c>
      <c r="AI70">
        <f t="shared" si="58"/>
        <v>0</v>
      </c>
      <c r="AJ70">
        <f t="shared" si="59"/>
        <v>0</v>
      </c>
      <c r="AK70">
        <v>38</v>
      </c>
      <c r="AL70">
        <v>38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f t="shared" si="60"/>
        <v>112</v>
      </c>
      <c r="AU70">
        <f t="shared" si="61"/>
        <v>65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4</v>
      </c>
      <c r="BM70">
        <v>0</v>
      </c>
      <c r="BN70">
        <v>0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112</v>
      </c>
      <c r="CA70">
        <v>65</v>
      </c>
      <c r="CF70">
        <v>0</v>
      </c>
      <c r="CG70">
        <v>0</v>
      </c>
      <c r="CM70">
        <v>0</v>
      </c>
      <c r="CO70">
        <v>0</v>
      </c>
      <c r="CP70">
        <f t="shared" si="62"/>
        <v>38</v>
      </c>
      <c r="CQ70">
        <f t="shared" si="63"/>
        <v>38</v>
      </c>
      <c r="CR70">
        <f t="shared" si="64"/>
        <v>0</v>
      </c>
      <c r="CS70">
        <f t="shared" si="65"/>
        <v>0</v>
      </c>
      <c r="CT70">
        <f t="shared" si="66"/>
        <v>0</v>
      </c>
      <c r="CU70">
        <f t="shared" si="67"/>
        <v>0</v>
      </c>
      <c r="CV70">
        <f t="shared" si="68"/>
        <v>0</v>
      </c>
      <c r="CW70">
        <f t="shared" si="69"/>
        <v>0</v>
      </c>
      <c r="CX70">
        <f t="shared" si="70"/>
        <v>0</v>
      </c>
      <c r="CY70">
        <f t="shared" si="71"/>
        <v>0</v>
      </c>
      <c r="CZ70">
        <f t="shared" si="72"/>
        <v>0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1010</v>
      </c>
      <c r="DV70" t="s">
        <v>56</v>
      </c>
      <c r="DW70" t="s">
        <v>56</v>
      </c>
      <c r="DX70">
        <v>1</v>
      </c>
      <c r="EE70">
        <v>5698012</v>
      </c>
      <c r="EF70">
        <v>1</v>
      </c>
      <c r="EG70" t="s">
        <v>125</v>
      </c>
      <c r="EH70">
        <v>0</v>
      </c>
      <c r="EJ70">
        <v>4</v>
      </c>
      <c r="EK70">
        <v>0</v>
      </c>
      <c r="EL70" t="s">
        <v>125</v>
      </c>
      <c r="EM70" t="s">
        <v>126</v>
      </c>
      <c r="EQ70">
        <v>0</v>
      </c>
      <c r="ER70">
        <v>0</v>
      </c>
      <c r="ES70">
        <v>38</v>
      </c>
      <c r="ET70">
        <v>0</v>
      </c>
      <c r="EU70">
        <v>0</v>
      </c>
      <c r="EV70">
        <v>0</v>
      </c>
      <c r="EW70">
        <v>0</v>
      </c>
      <c r="EX70">
        <v>0</v>
      </c>
    </row>
    <row r="71" spans="1:154" ht="12.75">
      <c r="A71">
        <v>17</v>
      </c>
      <c r="B71">
        <v>1</v>
      </c>
      <c r="E71" t="s">
        <v>59</v>
      </c>
      <c r="F71" t="s">
        <v>147</v>
      </c>
      <c r="G71" t="s">
        <v>148</v>
      </c>
      <c r="H71" t="s">
        <v>56</v>
      </c>
      <c r="I71">
        <v>1</v>
      </c>
      <c r="J71">
        <v>0</v>
      </c>
      <c r="O71">
        <f t="shared" si="40"/>
        <v>38</v>
      </c>
      <c r="P71">
        <f t="shared" si="41"/>
        <v>38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V71">
        <f t="shared" si="47"/>
        <v>0</v>
      </c>
      <c r="W71">
        <f t="shared" si="48"/>
        <v>0</v>
      </c>
      <c r="X71">
        <f t="shared" si="49"/>
        <v>0</v>
      </c>
      <c r="Y71">
        <f t="shared" si="50"/>
        <v>0</v>
      </c>
      <c r="AA71">
        <v>0</v>
      </c>
      <c r="AB71">
        <f t="shared" si="51"/>
        <v>38</v>
      </c>
      <c r="AC71">
        <f t="shared" si="52"/>
        <v>38</v>
      </c>
      <c r="AD71">
        <f t="shared" si="53"/>
        <v>0</v>
      </c>
      <c r="AE71">
        <f t="shared" si="54"/>
        <v>0</v>
      </c>
      <c r="AF71">
        <f t="shared" si="55"/>
        <v>0</v>
      </c>
      <c r="AG71">
        <f t="shared" si="56"/>
        <v>0</v>
      </c>
      <c r="AH71">
        <f t="shared" si="57"/>
        <v>0</v>
      </c>
      <c r="AI71">
        <f t="shared" si="58"/>
        <v>0</v>
      </c>
      <c r="AJ71">
        <f t="shared" si="59"/>
        <v>0</v>
      </c>
      <c r="AK71">
        <v>38</v>
      </c>
      <c r="AL71">
        <v>38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f t="shared" si="60"/>
        <v>112</v>
      </c>
      <c r="AU71">
        <f t="shared" si="61"/>
        <v>65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M71">
        <v>0</v>
      </c>
      <c r="BN71">
        <v>0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112</v>
      </c>
      <c r="CA71">
        <v>65</v>
      </c>
      <c r="CF71">
        <v>0</v>
      </c>
      <c r="CG71">
        <v>0</v>
      </c>
      <c r="CM71">
        <v>0</v>
      </c>
      <c r="CO71">
        <v>0</v>
      </c>
      <c r="CP71">
        <f t="shared" si="62"/>
        <v>38</v>
      </c>
      <c r="CQ71">
        <f t="shared" si="63"/>
        <v>38</v>
      </c>
      <c r="CR71">
        <f t="shared" si="64"/>
        <v>0</v>
      </c>
      <c r="CS71">
        <f t="shared" si="65"/>
        <v>0</v>
      </c>
      <c r="CT71">
        <f t="shared" si="66"/>
        <v>0</v>
      </c>
      <c r="CU71">
        <f t="shared" si="67"/>
        <v>0</v>
      </c>
      <c r="CV71">
        <f t="shared" si="68"/>
        <v>0</v>
      </c>
      <c r="CW71">
        <f t="shared" si="69"/>
        <v>0</v>
      </c>
      <c r="CX71">
        <f t="shared" si="70"/>
        <v>0</v>
      </c>
      <c r="CY71">
        <f t="shared" si="71"/>
        <v>0</v>
      </c>
      <c r="CZ71">
        <f t="shared" si="72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1010</v>
      </c>
      <c r="DV71" t="s">
        <v>56</v>
      </c>
      <c r="DW71" t="s">
        <v>56</v>
      </c>
      <c r="DX71">
        <v>1</v>
      </c>
      <c r="EE71">
        <v>5698012</v>
      </c>
      <c r="EF71">
        <v>1</v>
      </c>
      <c r="EG71" t="s">
        <v>125</v>
      </c>
      <c r="EH71">
        <v>0</v>
      </c>
      <c r="EJ71">
        <v>4</v>
      </c>
      <c r="EK71">
        <v>0</v>
      </c>
      <c r="EL71" t="s">
        <v>125</v>
      </c>
      <c r="EM71" t="s">
        <v>126</v>
      </c>
      <c r="EQ71">
        <v>0</v>
      </c>
      <c r="ER71">
        <v>0</v>
      </c>
      <c r="ES71">
        <v>38</v>
      </c>
      <c r="ET71">
        <v>0</v>
      </c>
      <c r="EU71">
        <v>0</v>
      </c>
      <c r="EV71">
        <v>0</v>
      </c>
      <c r="EW71">
        <v>0</v>
      </c>
      <c r="EX71">
        <v>0</v>
      </c>
    </row>
    <row r="72" spans="1:154" ht="12.75">
      <c r="A72">
        <v>17</v>
      </c>
      <c r="B72">
        <v>1</v>
      </c>
      <c r="E72" t="s">
        <v>64</v>
      </c>
      <c r="F72" t="s">
        <v>149</v>
      </c>
      <c r="G72" t="s">
        <v>150</v>
      </c>
      <c r="H72" t="s">
        <v>56</v>
      </c>
      <c r="I72">
        <v>12</v>
      </c>
      <c r="J72">
        <v>0</v>
      </c>
      <c r="O72">
        <f t="shared" si="40"/>
        <v>396</v>
      </c>
      <c r="P72">
        <f t="shared" si="41"/>
        <v>396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V72">
        <f t="shared" si="47"/>
        <v>0</v>
      </c>
      <c r="W72">
        <f t="shared" si="48"/>
        <v>0</v>
      </c>
      <c r="X72">
        <f t="shared" si="49"/>
        <v>0</v>
      </c>
      <c r="Y72">
        <f t="shared" si="50"/>
        <v>0</v>
      </c>
      <c r="AA72">
        <v>0</v>
      </c>
      <c r="AB72">
        <f t="shared" si="51"/>
        <v>33</v>
      </c>
      <c r="AC72">
        <f t="shared" si="52"/>
        <v>33</v>
      </c>
      <c r="AD72">
        <f t="shared" si="53"/>
        <v>0</v>
      </c>
      <c r="AE72">
        <f t="shared" si="54"/>
        <v>0</v>
      </c>
      <c r="AF72">
        <f t="shared" si="55"/>
        <v>0</v>
      </c>
      <c r="AG72">
        <f t="shared" si="56"/>
        <v>0</v>
      </c>
      <c r="AH72">
        <f t="shared" si="57"/>
        <v>0</v>
      </c>
      <c r="AI72">
        <f t="shared" si="58"/>
        <v>0</v>
      </c>
      <c r="AJ72">
        <f t="shared" si="59"/>
        <v>0</v>
      </c>
      <c r="AK72">
        <v>33</v>
      </c>
      <c r="AL72">
        <v>33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f t="shared" si="60"/>
        <v>112</v>
      </c>
      <c r="AU72">
        <f t="shared" si="61"/>
        <v>65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4</v>
      </c>
      <c r="BM72">
        <v>0</v>
      </c>
      <c r="BN72">
        <v>0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112</v>
      </c>
      <c r="CA72">
        <v>65</v>
      </c>
      <c r="CF72">
        <v>0</v>
      </c>
      <c r="CG72">
        <v>0</v>
      </c>
      <c r="CM72">
        <v>0</v>
      </c>
      <c r="CO72">
        <v>0</v>
      </c>
      <c r="CP72">
        <f t="shared" si="62"/>
        <v>396</v>
      </c>
      <c r="CQ72">
        <f t="shared" si="63"/>
        <v>33</v>
      </c>
      <c r="CR72">
        <f t="shared" si="64"/>
        <v>0</v>
      </c>
      <c r="CS72">
        <f t="shared" si="65"/>
        <v>0</v>
      </c>
      <c r="CT72">
        <f t="shared" si="66"/>
        <v>0</v>
      </c>
      <c r="CU72">
        <f t="shared" si="67"/>
        <v>0</v>
      </c>
      <c r="CV72">
        <f t="shared" si="68"/>
        <v>0</v>
      </c>
      <c r="CW72">
        <f t="shared" si="69"/>
        <v>0</v>
      </c>
      <c r="CX72">
        <f t="shared" si="70"/>
        <v>0</v>
      </c>
      <c r="CY72">
        <f t="shared" si="71"/>
        <v>0</v>
      </c>
      <c r="CZ72">
        <f t="shared" si="72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1010</v>
      </c>
      <c r="DV72" t="s">
        <v>56</v>
      </c>
      <c r="DW72" t="s">
        <v>56</v>
      </c>
      <c r="DX72">
        <v>1</v>
      </c>
      <c r="EE72">
        <v>5698012</v>
      </c>
      <c r="EF72">
        <v>1</v>
      </c>
      <c r="EG72" t="s">
        <v>125</v>
      </c>
      <c r="EH72">
        <v>0</v>
      </c>
      <c r="EJ72">
        <v>4</v>
      </c>
      <c r="EK72">
        <v>0</v>
      </c>
      <c r="EL72" t="s">
        <v>125</v>
      </c>
      <c r="EM72" t="s">
        <v>126</v>
      </c>
      <c r="EQ72">
        <v>0</v>
      </c>
      <c r="ER72">
        <v>0</v>
      </c>
      <c r="ES72">
        <v>33</v>
      </c>
      <c r="ET72">
        <v>0</v>
      </c>
      <c r="EU72">
        <v>0</v>
      </c>
      <c r="EV72">
        <v>0</v>
      </c>
      <c r="EW72">
        <v>0</v>
      </c>
      <c r="EX72">
        <v>0</v>
      </c>
    </row>
    <row r="73" spans="1:154" ht="12.75">
      <c r="A73">
        <v>17</v>
      </c>
      <c r="B73">
        <v>1</v>
      </c>
      <c r="E73" t="s">
        <v>69</v>
      </c>
      <c r="F73" t="s">
        <v>151</v>
      </c>
      <c r="G73" t="s">
        <v>152</v>
      </c>
      <c r="H73" t="s">
        <v>153</v>
      </c>
      <c r="I73">
        <v>1</v>
      </c>
      <c r="J73">
        <v>0</v>
      </c>
      <c r="O73">
        <f t="shared" si="40"/>
        <v>92</v>
      </c>
      <c r="P73">
        <f t="shared" si="41"/>
        <v>92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V73">
        <f t="shared" si="47"/>
        <v>0</v>
      </c>
      <c r="W73">
        <f t="shared" si="48"/>
        <v>0</v>
      </c>
      <c r="X73">
        <f t="shared" si="49"/>
        <v>0</v>
      </c>
      <c r="Y73">
        <f t="shared" si="50"/>
        <v>0</v>
      </c>
      <c r="AA73">
        <v>0</v>
      </c>
      <c r="AB73">
        <f t="shared" si="51"/>
        <v>92</v>
      </c>
      <c r="AC73">
        <f t="shared" si="52"/>
        <v>92</v>
      </c>
      <c r="AD73">
        <f t="shared" si="53"/>
        <v>0</v>
      </c>
      <c r="AE73">
        <f t="shared" si="54"/>
        <v>0</v>
      </c>
      <c r="AF73">
        <f t="shared" si="55"/>
        <v>0</v>
      </c>
      <c r="AG73">
        <f t="shared" si="56"/>
        <v>0</v>
      </c>
      <c r="AH73">
        <f t="shared" si="57"/>
        <v>0</v>
      </c>
      <c r="AI73">
        <f t="shared" si="58"/>
        <v>0</v>
      </c>
      <c r="AJ73">
        <f t="shared" si="59"/>
        <v>0</v>
      </c>
      <c r="AK73">
        <v>92</v>
      </c>
      <c r="AL73">
        <v>92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f t="shared" si="60"/>
        <v>112</v>
      </c>
      <c r="AU73">
        <f t="shared" si="61"/>
        <v>65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M73">
        <v>0</v>
      </c>
      <c r="BN73">
        <v>0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112</v>
      </c>
      <c r="CA73">
        <v>65</v>
      </c>
      <c r="CF73">
        <v>0</v>
      </c>
      <c r="CG73">
        <v>0</v>
      </c>
      <c r="CM73">
        <v>0</v>
      </c>
      <c r="CO73">
        <v>0</v>
      </c>
      <c r="CP73">
        <f t="shared" si="62"/>
        <v>92</v>
      </c>
      <c r="CQ73">
        <f t="shared" si="63"/>
        <v>92</v>
      </c>
      <c r="CR73">
        <f t="shared" si="64"/>
        <v>0</v>
      </c>
      <c r="CS73">
        <f t="shared" si="65"/>
        <v>0</v>
      </c>
      <c r="CT73">
        <f t="shared" si="66"/>
        <v>0</v>
      </c>
      <c r="CU73">
        <f t="shared" si="67"/>
        <v>0</v>
      </c>
      <c r="CV73">
        <f t="shared" si="68"/>
        <v>0</v>
      </c>
      <c r="CW73">
        <f t="shared" si="69"/>
        <v>0</v>
      </c>
      <c r="CX73">
        <f t="shared" si="70"/>
        <v>0</v>
      </c>
      <c r="CY73">
        <f t="shared" si="71"/>
        <v>0</v>
      </c>
      <c r="CZ73">
        <f t="shared" si="72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1013</v>
      </c>
      <c r="DV73" t="s">
        <v>153</v>
      </c>
      <c r="DW73" t="s">
        <v>153</v>
      </c>
      <c r="DX73">
        <v>1</v>
      </c>
      <c r="EE73">
        <v>5698012</v>
      </c>
      <c r="EF73">
        <v>1</v>
      </c>
      <c r="EG73" t="s">
        <v>125</v>
      </c>
      <c r="EH73">
        <v>0</v>
      </c>
      <c r="EJ73">
        <v>4</v>
      </c>
      <c r="EK73">
        <v>0</v>
      </c>
      <c r="EL73" t="s">
        <v>125</v>
      </c>
      <c r="EM73" t="s">
        <v>126</v>
      </c>
      <c r="EQ73">
        <v>0</v>
      </c>
      <c r="ER73">
        <v>0</v>
      </c>
      <c r="ES73">
        <v>92</v>
      </c>
      <c r="ET73">
        <v>0</v>
      </c>
      <c r="EU73">
        <v>0</v>
      </c>
      <c r="EV73">
        <v>0</v>
      </c>
      <c r="EW73">
        <v>0</v>
      </c>
      <c r="EX73">
        <v>0</v>
      </c>
    </row>
    <row r="74" spans="1:154" ht="12.75">
      <c r="A74">
        <v>17</v>
      </c>
      <c r="B74">
        <v>1</v>
      </c>
      <c r="E74" t="s">
        <v>154</v>
      </c>
      <c r="F74" t="s">
        <v>155</v>
      </c>
      <c r="G74" t="s">
        <v>156</v>
      </c>
      <c r="H74" t="s">
        <v>56</v>
      </c>
      <c r="I74">
        <v>1</v>
      </c>
      <c r="J74">
        <v>0</v>
      </c>
      <c r="O74">
        <f t="shared" si="40"/>
        <v>580</v>
      </c>
      <c r="P74">
        <f t="shared" si="41"/>
        <v>580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V74">
        <f t="shared" si="47"/>
        <v>0</v>
      </c>
      <c r="W74">
        <f t="shared" si="48"/>
        <v>0</v>
      </c>
      <c r="X74">
        <f t="shared" si="49"/>
        <v>0</v>
      </c>
      <c r="Y74">
        <f t="shared" si="50"/>
        <v>0</v>
      </c>
      <c r="AA74">
        <v>0</v>
      </c>
      <c r="AB74">
        <f t="shared" si="51"/>
        <v>580</v>
      </c>
      <c r="AC74">
        <f t="shared" si="52"/>
        <v>580</v>
      </c>
      <c r="AD74">
        <f t="shared" si="53"/>
        <v>0</v>
      </c>
      <c r="AE74">
        <f t="shared" si="54"/>
        <v>0</v>
      </c>
      <c r="AF74">
        <f t="shared" si="55"/>
        <v>0</v>
      </c>
      <c r="AG74">
        <f t="shared" si="56"/>
        <v>0</v>
      </c>
      <c r="AH74">
        <f t="shared" si="57"/>
        <v>0</v>
      </c>
      <c r="AI74">
        <f t="shared" si="58"/>
        <v>0</v>
      </c>
      <c r="AJ74">
        <f t="shared" si="59"/>
        <v>0</v>
      </c>
      <c r="AK74">
        <v>580</v>
      </c>
      <c r="AL74">
        <v>580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f t="shared" si="60"/>
        <v>112</v>
      </c>
      <c r="AU74">
        <f t="shared" si="61"/>
        <v>65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4</v>
      </c>
      <c r="BM74">
        <v>0</v>
      </c>
      <c r="BN74">
        <v>0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112</v>
      </c>
      <c r="CA74">
        <v>65</v>
      </c>
      <c r="CF74">
        <v>0</v>
      </c>
      <c r="CG74">
        <v>0</v>
      </c>
      <c r="CM74">
        <v>0</v>
      </c>
      <c r="CO74">
        <v>0</v>
      </c>
      <c r="CP74">
        <f t="shared" si="62"/>
        <v>580</v>
      </c>
      <c r="CQ74">
        <f t="shared" si="63"/>
        <v>580</v>
      </c>
      <c r="CR74">
        <f t="shared" si="64"/>
        <v>0</v>
      </c>
      <c r="CS74">
        <f t="shared" si="65"/>
        <v>0</v>
      </c>
      <c r="CT74">
        <f t="shared" si="66"/>
        <v>0</v>
      </c>
      <c r="CU74">
        <f t="shared" si="67"/>
        <v>0</v>
      </c>
      <c r="CV74">
        <f t="shared" si="68"/>
        <v>0</v>
      </c>
      <c r="CW74">
        <f t="shared" si="69"/>
        <v>0</v>
      </c>
      <c r="CX74">
        <f t="shared" si="70"/>
        <v>0</v>
      </c>
      <c r="CY74">
        <f t="shared" si="71"/>
        <v>0</v>
      </c>
      <c r="CZ74">
        <f t="shared" si="72"/>
        <v>0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56</v>
      </c>
      <c r="DW74" t="s">
        <v>56</v>
      </c>
      <c r="DX74">
        <v>1</v>
      </c>
      <c r="EE74">
        <v>5698012</v>
      </c>
      <c r="EF74">
        <v>1</v>
      </c>
      <c r="EG74" t="s">
        <v>125</v>
      </c>
      <c r="EH74">
        <v>0</v>
      </c>
      <c r="EJ74">
        <v>4</v>
      </c>
      <c r="EK74">
        <v>0</v>
      </c>
      <c r="EL74" t="s">
        <v>125</v>
      </c>
      <c r="EM74" t="s">
        <v>126</v>
      </c>
      <c r="EQ74">
        <v>0</v>
      </c>
      <c r="ER74">
        <v>0</v>
      </c>
      <c r="ES74">
        <v>580</v>
      </c>
      <c r="ET74">
        <v>0</v>
      </c>
      <c r="EU74">
        <v>0</v>
      </c>
      <c r="EV74">
        <v>0</v>
      </c>
      <c r="EW74">
        <v>0</v>
      </c>
      <c r="EX74">
        <v>0</v>
      </c>
    </row>
    <row r="75" spans="1:154" ht="12.75">
      <c r="A75">
        <v>17</v>
      </c>
      <c r="B75">
        <v>1</v>
      </c>
      <c r="E75" t="s">
        <v>77</v>
      </c>
      <c r="F75" t="s">
        <v>157</v>
      </c>
      <c r="G75" t="s">
        <v>158</v>
      </c>
      <c r="H75" t="s">
        <v>56</v>
      </c>
      <c r="I75">
        <v>8</v>
      </c>
      <c r="J75">
        <v>0</v>
      </c>
      <c r="O75">
        <f t="shared" si="40"/>
        <v>1440</v>
      </c>
      <c r="P75">
        <f t="shared" si="41"/>
        <v>1440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V75">
        <f t="shared" si="47"/>
        <v>0</v>
      </c>
      <c r="W75">
        <f t="shared" si="48"/>
        <v>0</v>
      </c>
      <c r="X75">
        <f t="shared" si="49"/>
        <v>0</v>
      </c>
      <c r="Y75">
        <f t="shared" si="50"/>
        <v>0</v>
      </c>
      <c r="AA75">
        <v>0</v>
      </c>
      <c r="AB75">
        <f t="shared" si="51"/>
        <v>180</v>
      </c>
      <c r="AC75">
        <f t="shared" si="52"/>
        <v>180</v>
      </c>
      <c r="AD75">
        <f t="shared" si="53"/>
        <v>0</v>
      </c>
      <c r="AE75">
        <f t="shared" si="54"/>
        <v>0</v>
      </c>
      <c r="AF75">
        <f t="shared" si="55"/>
        <v>0</v>
      </c>
      <c r="AG75">
        <f t="shared" si="56"/>
        <v>0</v>
      </c>
      <c r="AH75">
        <f t="shared" si="57"/>
        <v>0</v>
      </c>
      <c r="AI75">
        <f t="shared" si="58"/>
        <v>0</v>
      </c>
      <c r="AJ75">
        <f t="shared" si="59"/>
        <v>0</v>
      </c>
      <c r="AK75">
        <v>180</v>
      </c>
      <c r="AL75">
        <v>180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f t="shared" si="60"/>
        <v>112</v>
      </c>
      <c r="AU75">
        <f t="shared" si="61"/>
        <v>65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M75">
        <v>0</v>
      </c>
      <c r="BN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112</v>
      </c>
      <c r="CA75">
        <v>65</v>
      </c>
      <c r="CF75">
        <v>0</v>
      </c>
      <c r="CG75">
        <v>0</v>
      </c>
      <c r="CM75">
        <v>0</v>
      </c>
      <c r="CO75">
        <v>0</v>
      </c>
      <c r="CP75">
        <f t="shared" si="62"/>
        <v>1440</v>
      </c>
      <c r="CQ75">
        <f t="shared" si="63"/>
        <v>180</v>
      </c>
      <c r="CR75">
        <f t="shared" si="64"/>
        <v>0</v>
      </c>
      <c r="CS75">
        <f t="shared" si="65"/>
        <v>0</v>
      </c>
      <c r="CT75">
        <f t="shared" si="66"/>
        <v>0</v>
      </c>
      <c r="CU75">
        <f t="shared" si="67"/>
        <v>0</v>
      </c>
      <c r="CV75">
        <f t="shared" si="68"/>
        <v>0</v>
      </c>
      <c r="CW75">
        <f t="shared" si="69"/>
        <v>0</v>
      </c>
      <c r="CX75">
        <f t="shared" si="70"/>
        <v>0</v>
      </c>
      <c r="CY75">
        <f t="shared" si="71"/>
        <v>0</v>
      </c>
      <c r="CZ75">
        <f t="shared" si="72"/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1010</v>
      </c>
      <c r="DV75" t="s">
        <v>56</v>
      </c>
      <c r="DW75" t="s">
        <v>56</v>
      </c>
      <c r="DX75">
        <v>1</v>
      </c>
      <c r="EE75">
        <v>5698012</v>
      </c>
      <c r="EF75">
        <v>1</v>
      </c>
      <c r="EG75" t="s">
        <v>125</v>
      </c>
      <c r="EH75">
        <v>0</v>
      </c>
      <c r="EJ75">
        <v>4</v>
      </c>
      <c r="EK75">
        <v>0</v>
      </c>
      <c r="EL75" t="s">
        <v>125</v>
      </c>
      <c r="EM75" t="s">
        <v>126</v>
      </c>
      <c r="EQ75">
        <v>0</v>
      </c>
      <c r="ER75">
        <v>0</v>
      </c>
      <c r="ES75">
        <v>180</v>
      </c>
      <c r="ET75">
        <v>0</v>
      </c>
      <c r="EU75">
        <v>0</v>
      </c>
      <c r="EV75">
        <v>0</v>
      </c>
      <c r="EW75">
        <v>0</v>
      </c>
      <c r="EX75">
        <v>0</v>
      </c>
    </row>
    <row r="76" spans="1:154" ht="12.75">
      <c r="A76">
        <v>17</v>
      </c>
      <c r="B76">
        <v>1</v>
      </c>
      <c r="E76" t="s">
        <v>159</v>
      </c>
      <c r="F76" t="s">
        <v>160</v>
      </c>
      <c r="G76" t="s">
        <v>161</v>
      </c>
      <c r="H76" t="s">
        <v>56</v>
      </c>
      <c r="I76">
        <v>1</v>
      </c>
      <c r="J76">
        <v>0</v>
      </c>
      <c r="O76">
        <f t="shared" si="40"/>
        <v>270</v>
      </c>
      <c r="P76">
        <f t="shared" si="41"/>
        <v>270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V76">
        <f t="shared" si="47"/>
        <v>0</v>
      </c>
      <c r="W76">
        <f t="shared" si="48"/>
        <v>0</v>
      </c>
      <c r="X76">
        <f t="shared" si="49"/>
        <v>0</v>
      </c>
      <c r="Y76">
        <f t="shared" si="50"/>
        <v>0</v>
      </c>
      <c r="AA76">
        <v>0</v>
      </c>
      <c r="AB76">
        <f t="shared" si="51"/>
        <v>270</v>
      </c>
      <c r="AC76">
        <f t="shared" si="52"/>
        <v>270</v>
      </c>
      <c r="AD76">
        <f t="shared" si="53"/>
        <v>0</v>
      </c>
      <c r="AE76">
        <f t="shared" si="54"/>
        <v>0</v>
      </c>
      <c r="AF76">
        <f t="shared" si="55"/>
        <v>0</v>
      </c>
      <c r="AG76">
        <f t="shared" si="56"/>
        <v>0</v>
      </c>
      <c r="AH76">
        <f t="shared" si="57"/>
        <v>0</v>
      </c>
      <c r="AI76">
        <f t="shared" si="58"/>
        <v>0</v>
      </c>
      <c r="AJ76">
        <f t="shared" si="59"/>
        <v>0</v>
      </c>
      <c r="AK76">
        <v>270</v>
      </c>
      <c r="AL76">
        <v>270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f t="shared" si="60"/>
        <v>112</v>
      </c>
      <c r="AU76">
        <f t="shared" si="61"/>
        <v>65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4</v>
      </c>
      <c r="BM76">
        <v>0</v>
      </c>
      <c r="BN76">
        <v>0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112</v>
      </c>
      <c r="CA76">
        <v>65</v>
      </c>
      <c r="CF76">
        <v>0</v>
      </c>
      <c r="CG76">
        <v>0</v>
      </c>
      <c r="CM76">
        <v>0</v>
      </c>
      <c r="CO76">
        <v>0</v>
      </c>
      <c r="CP76">
        <f t="shared" si="62"/>
        <v>270</v>
      </c>
      <c r="CQ76">
        <f t="shared" si="63"/>
        <v>270</v>
      </c>
      <c r="CR76">
        <f t="shared" si="64"/>
        <v>0</v>
      </c>
      <c r="CS76">
        <f t="shared" si="65"/>
        <v>0</v>
      </c>
      <c r="CT76">
        <f t="shared" si="66"/>
        <v>0</v>
      </c>
      <c r="CU76">
        <f t="shared" si="67"/>
        <v>0</v>
      </c>
      <c r="CV76">
        <f t="shared" si="68"/>
        <v>0</v>
      </c>
      <c r="CW76">
        <f t="shared" si="69"/>
        <v>0</v>
      </c>
      <c r="CX76">
        <f t="shared" si="70"/>
        <v>0</v>
      </c>
      <c r="CY76">
        <f t="shared" si="71"/>
        <v>0</v>
      </c>
      <c r="CZ76">
        <f t="shared" si="72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1010</v>
      </c>
      <c r="DV76" t="s">
        <v>56</v>
      </c>
      <c r="DW76" t="s">
        <v>56</v>
      </c>
      <c r="DX76">
        <v>1</v>
      </c>
      <c r="EE76">
        <v>5698012</v>
      </c>
      <c r="EF76">
        <v>1</v>
      </c>
      <c r="EG76" t="s">
        <v>125</v>
      </c>
      <c r="EH76">
        <v>0</v>
      </c>
      <c r="EJ76">
        <v>4</v>
      </c>
      <c r="EK76">
        <v>0</v>
      </c>
      <c r="EL76" t="s">
        <v>125</v>
      </c>
      <c r="EM76" t="s">
        <v>126</v>
      </c>
      <c r="EQ76">
        <v>0</v>
      </c>
      <c r="ER76">
        <v>0</v>
      </c>
      <c r="ES76">
        <v>270</v>
      </c>
      <c r="ET76">
        <v>0</v>
      </c>
      <c r="EU76">
        <v>0</v>
      </c>
      <c r="EV76">
        <v>0</v>
      </c>
      <c r="EW76">
        <v>0</v>
      </c>
      <c r="EX76">
        <v>0</v>
      </c>
    </row>
    <row r="77" spans="1:154" ht="12.75">
      <c r="A77">
        <v>17</v>
      </c>
      <c r="B77">
        <v>1</v>
      </c>
      <c r="E77" t="s">
        <v>162</v>
      </c>
      <c r="F77" t="s">
        <v>163</v>
      </c>
      <c r="G77" t="s">
        <v>164</v>
      </c>
      <c r="H77" t="s">
        <v>165</v>
      </c>
      <c r="I77">
        <v>2</v>
      </c>
      <c r="J77">
        <v>0</v>
      </c>
      <c r="O77">
        <f t="shared" si="40"/>
        <v>2900</v>
      </c>
      <c r="P77">
        <f t="shared" si="41"/>
        <v>2900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V77">
        <f t="shared" si="47"/>
        <v>0</v>
      </c>
      <c r="W77">
        <f t="shared" si="48"/>
        <v>0</v>
      </c>
      <c r="X77">
        <f t="shared" si="49"/>
        <v>0</v>
      </c>
      <c r="Y77">
        <f t="shared" si="50"/>
        <v>0</v>
      </c>
      <c r="AA77">
        <v>0</v>
      </c>
      <c r="AB77">
        <f t="shared" si="51"/>
        <v>1450</v>
      </c>
      <c r="AC77">
        <f t="shared" si="52"/>
        <v>1450</v>
      </c>
      <c r="AD77">
        <f t="shared" si="53"/>
        <v>0</v>
      </c>
      <c r="AE77">
        <f t="shared" si="54"/>
        <v>0</v>
      </c>
      <c r="AF77">
        <f t="shared" si="55"/>
        <v>0</v>
      </c>
      <c r="AG77">
        <f t="shared" si="56"/>
        <v>0</v>
      </c>
      <c r="AH77">
        <f t="shared" si="57"/>
        <v>0</v>
      </c>
      <c r="AI77">
        <f t="shared" si="58"/>
        <v>0</v>
      </c>
      <c r="AJ77">
        <f t="shared" si="59"/>
        <v>0</v>
      </c>
      <c r="AK77">
        <v>1450</v>
      </c>
      <c r="AL77">
        <v>1450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f t="shared" si="60"/>
        <v>112</v>
      </c>
      <c r="AU77">
        <f t="shared" si="61"/>
        <v>65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112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 t="shared" si="62"/>
        <v>2900</v>
      </c>
      <c r="CQ77">
        <f t="shared" si="63"/>
        <v>1450</v>
      </c>
      <c r="CR77">
        <f t="shared" si="64"/>
        <v>0</v>
      </c>
      <c r="CS77">
        <f t="shared" si="65"/>
        <v>0</v>
      </c>
      <c r="CT77">
        <f t="shared" si="66"/>
        <v>0</v>
      </c>
      <c r="CU77">
        <f t="shared" si="67"/>
        <v>0</v>
      </c>
      <c r="CV77">
        <f t="shared" si="68"/>
        <v>0</v>
      </c>
      <c r="CW77">
        <f t="shared" si="69"/>
        <v>0</v>
      </c>
      <c r="CX77">
        <f t="shared" si="70"/>
        <v>0</v>
      </c>
      <c r="CY77">
        <f t="shared" si="71"/>
        <v>0</v>
      </c>
      <c r="CZ77">
        <f t="shared" si="72"/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1003</v>
      </c>
      <c r="DV77" t="s">
        <v>165</v>
      </c>
      <c r="DW77" t="s">
        <v>165</v>
      </c>
      <c r="DX77">
        <v>500</v>
      </c>
      <c r="EE77">
        <v>5698012</v>
      </c>
      <c r="EF77">
        <v>1</v>
      </c>
      <c r="EG77" t="s">
        <v>125</v>
      </c>
      <c r="EH77">
        <v>0</v>
      </c>
      <c r="EJ77">
        <v>4</v>
      </c>
      <c r="EK77">
        <v>0</v>
      </c>
      <c r="EL77" t="s">
        <v>125</v>
      </c>
      <c r="EM77" t="s">
        <v>126</v>
      </c>
      <c r="EQ77">
        <v>0</v>
      </c>
      <c r="ER77">
        <v>0</v>
      </c>
      <c r="ES77">
        <v>1450</v>
      </c>
      <c r="ET77">
        <v>0</v>
      </c>
      <c r="EU77">
        <v>0</v>
      </c>
      <c r="EV77">
        <v>0</v>
      </c>
      <c r="EW77">
        <v>0</v>
      </c>
      <c r="EX77">
        <v>0</v>
      </c>
    </row>
    <row r="78" spans="1:154" ht="12.75">
      <c r="A78">
        <v>17</v>
      </c>
      <c r="B78">
        <v>1</v>
      </c>
      <c r="E78" t="s">
        <v>166</v>
      </c>
      <c r="F78" t="s">
        <v>167</v>
      </c>
      <c r="G78" t="s">
        <v>168</v>
      </c>
      <c r="H78" t="s">
        <v>169</v>
      </c>
      <c r="I78">
        <v>0.1</v>
      </c>
      <c r="J78">
        <v>0</v>
      </c>
      <c r="O78">
        <f t="shared" si="40"/>
        <v>660</v>
      </c>
      <c r="P78">
        <f t="shared" si="41"/>
        <v>660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V78">
        <f t="shared" si="47"/>
        <v>0</v>
      </c>
      <c r="W78">
        <f t="shared" si="48"/>
        <v>0</v>
      </c>
      <c r="X78">
        <f t="shared" si="49"/>
        <v>0</v>
      </c>
      <c r="Y78">
        <f t="shared" si="50"/>
        <v>0</v>
      </c>
      <c r="AA78">
        <v>0</v>
      </c>
      <c r="AB78">
        <f t="shared" si="51"/>
        <v>6600</v>
      </c>
      <c r="AC78">
        <f t="shared" si="52"/>
        <v>6600</v>
      </c>
      <c r="AD78">
        <f t="shared" si="53"/>
        <v>0</v>
      </c>
      <c r="AE78">
        <f t="shared" si="54"/>
        <v>0</v>
      </c>
      <c r="AF78">
        <f t="shared" si="55"/>
        <v>0</v>
      </c>
      <c r="AG78">
        <f t="shared" si="56"/>
        <v>0</v>
      </c>
      <c r="AH78">
        <f t="shared" si="57"/>
        <v>0</v>
      </c>
      <c r="AI78">
        <f t="shared" si="58"/>
        <v>0</v>
      </c>
      <c r="AJ78">
        <f t="shared" si="59"/>
        <v>0</v>
      </c>
      <c r="AK78">
        <v>6600</v>
      </c>
      <c r="AL78">
        <v>6600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f t="shared" si="60"/>
        <v>112</v>
      </c>
      <c r="AU78">
        <f t="shared" si="61"/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4</v>
      </c>
      <c r="BM78">
        <v>0</v>
      </c>
      <c r="BN78">
        <v>0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112</v>
      </c>
      <c r="CA78">
        <v>65</v>
      </c>
      <c r="CF78">
        <v>0</v>
      </c>
      <c r="CG78">
        <v>0</v>
      </c>
      <c r="CM78">
        <v>0</v>
      </c>
      <c r="CO78">
        <v>0</v>
      </c>
      <c r="CP78">
        <f t="shared" si="62"/>
        <v>660</v>
      </c>
      <c r="CQ78">
        <f t="shared" si="63"/>
        <v>6600</v>
      </c>
      <c r="CR78">
        <f t="shared" si="64"/>
        <v>0</v>
      </c>
      <c r="CS78">
        <f t="shared" si="65"/>
        <v>0</v>
      </c>
      <c r="CT78">
        <f t="shared" si="66"/>
        <v>0</v>
      </c>
      <c r="CU78">
        <f t="shared" si="67"/>
        <v>0</v>
      </c>
      <c r="CV78">
        <f t="shared" si="68"/>
        <v>0</v>
      </c>
      <c r="CW78">
        <f t="shared" si="69"/>
        <v>0</v>
      </c>
      <c r="CX78">
        <f t="shared" si="70"/>
        <v>0</v>
      </c>
      <c r="CY78">
        <f t="shared" si="71"/>
        <v>0</v>
      </c>
      <c r="CZ78">
        <f t="shared" si="72"/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1013</v>
      </c>
      <c r="DV78" t="s">
        <v>169</v>
      </c>
      <c r="DW78" t="s">
        <v>170</v>
      </c>
      <c r="DX78">
        <v>1</v>
      </c>
      <c r="EE78">
        <v>5698012</v>
      </c>
      <c r="EF78">
        <v>1</v>
      </c>
      <c r="EG78" t="s">
        <v>125</v>
      </c>
      <c r="EH78">
        <v>0</v>
      </c>
      <c r="EJ78">
        <v>4</v>
      </c>
      <c r="EK78">
        <v>0</v>
      </c>
      <c r="EL78" t="s">
        <v>125</v>
      </c>
      <c r="EM78" t="s">
        <v>126</v>
      </c>
      <c r="EQ78">
        <v>0</v>
      </c>
      <c r="ER78">
        <v>0</v>
      </c>
      <c r="ES78">
        <v>6600</v>
      </c>
      <c r="ET78">
        <v>0</v>
      </c>
      <c r="EU78">
        <v>0</v>
      </c>
      <c r="EV78">
        <v>0</v>
      </c>
      <c r="EW78">
        <v>0</v>
      </c>
      <c r="EX78">
        <v>0</v>
      </c>
    </row>
    <row r="79" spans="1:154" ht="12.75">
      <c r="A79">
        <v>17</v>
      </c>
      <c r="B79">
        <v>1</v>
      </c>
      <c r="E79" t="s">
        <v>171</v>
      </c>
      <c r="F79" t="s">
        <v>172</v>
      </c>
      <c r="G79" t="s">
        <v>173</v>
      </c>
      <c r="H79" t="s">
        <v>174</v>
      </c>
      <c r="I79">
        <v>0.5</v>
      </c>
      <c r="J79">
        <v>0</v>
      </c>
      <c r="O79">
        <f t="shared" si="40"/>
        <v>1150</v>
      </c>
      <c r="P79">
        <f t="shared" si="41"/>
        <v>1150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V79">
        <f t="shared" si="47"/>
        <v>0</v>
      </c>
      <c r="W79">
        <f t="shared" si="48"/>
        <v>0</v>
      </c>
      <c r="X79">
        <f t="shared" si="49"/>
        <v>0</v>
      </c>
      <c r="Y79">
        <f t="shared" si="50"/>
        <v>0</v>
      </c>
      <c r="AA79">
        <v>0</v>
      </c>
      <c r="AB79">
        <f t="shared" si="51"/>
        <v>2300</v>
      </c>
      <c r="AC79">
        <f t="shared" si="52"/>
        <v>2300</v>
      </c>
      <c r="AD79">
        <f t="shared" si="53"/>
        <v>0</v>
      </c>
      <c r="AE79">
        <f t="shared" si="54"/>
        <v>0</v>
      </c>
      <c r="AF79">
        <f t="shared" si="55"/>
        <v>0</v>
      </c>
      <c r="AG79">
        <f t="shared" si="56"/>
        <v>0</v>
      </c>
      <c r="AH79">
        <f t="shared" si="57"/>
        <v>0</v>
      </c>
      <c r="AI79">
        <f t="shared" si="58"/>
        <v>0</v>
      </c>
      <c r="AJ79">
        <f t="shared" si="59"/>
        <v>0</v>
      </c>
      <c r="AK79">
        <v>2300</v>
      </c>
      <c r="AL79">
        <v>2300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f t="shared" si="60"/>
        <v>112</v>
      </c>
      <c r="AU79">
        <f t="shared" si="61"/>
        <v>65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M79">
        <v>0</v>
      </c>
      <c r="BN79">
        <v>0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F79">
        <v>0</v>
      </c>
      <c r="CG79">
        <v>0</v>
      </c>
      <c r="CM79">
        <v>0</v>
      </c>
      <c r="CO79">
        <v>0</v>
      </c>
      <c r="CP79">
        <f t="shared" si="62"/>
        <v>1150</v>
      </c>
      <c r="CQ79">
        <f t="shared" si="63"/>
        <v>2300</v>
      </c>
      <c r="CR79">
        <f t="shared" si="64"/>
        <v>0</v>
      </c>
      <c r="CS79">
        <f t="shared" si="65"/>
        <v>0</v>
      </c>
      <c r="CT79">
        <f t="shared" si="66"/>
        <v>0</v>
      </c>
      <c r="CU79">
        <f t="shared" si="67"/>
        <v>0</v>
      </c>
      <c r="CV79">
        <f t="shared" si="68"/>
        <v>0</v>
      </c>
      <c r="CW79">
        <f t="shared" si="69"/>
        <v>0</v>
      </c>
      <c r="CX79">
        <f t="shared" si="70"/>
        <v>0</v>
      </c>
      <c r="CY79">
        <f t="shared" si="71"/>
        <v>0</v>
      </c>
      <c r="CZ79">
        <f t="shared" si="72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1002</v>
      </c>
      <c r="DV79" t="s">
        <v>174</v>
      </c>
      <c r="DW79" t="s">
        <v>174</v>
      </c>
      <c r="DX79">
        <v>1</v>
      </c>
      <c r="EE79">
        <v>5698012</v>
      </c>
      <c r="EF79">
        <v>1</v>
      </c>
      <c r="EG79" t="s">
        <v>125</v>
      </c>
      <c r="EH79">
        <v>0</v>
      </c>
      <c r="EJ79">
        <v>4</v>
      </c>
      <c r="EK79">
        <v>0</v>
      </c>
      <c r="EL79" t="s">
        <v>125</v>
      </c>
      <c r="EM79" t="s">
        <v>126</v>
      </c>
      <c r="EQ79">
        <v>0</v>
      </c>
      <c r="ER79">
        <v>0</v>
      </c>
      <c r="ES79">
        <v>2300</v>
      </c>
      <c r="ET79">
        <v>0</v>
      </c>
      <c r="EU79">
        <v>0</v>
      </c>
      <c r="EV79">
        <v>0</v>
      </c>
      <c r="EW79">
        <v>0</v>
      </c>
      <c r="EX79">
        <v>0</v>
      </c>
    </row>
    <row r="80" spans="1:154" ht="12.75">
      <c r="A80">
        <v>17</v>
      </c>
      <c r="B80">
        <v>1</v>
      </c>
      <c r="E80" t="s">
        <v>175</v>
      </c>
      <c r="F80" t="s">
        <v>176</v>
      </c>
      <c r="G80" t="s">
        <v>177</v>
      </c>
      <c r="H80" t="s">
        <v>144</v>
      </c>
      <c r="I80">
        <v>200</v>
      </c>
      <c r="J80">
        <v>0</v>
      </c>
      <c r="O80">
        <f t="shared" si="40"/>
        <v>7000</v>
      </c>
      <c r="P80">
        <f t="shared" si="41"/>
        <v>7000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V80">
        <f t="shared" si="47"/>
        <v>0</v>
      </c>
      <c r="W80">
        <f t="shared" si="48"/>
        <v>0</v>
      </c>
      <c r="X80">
        <f t="shared" si="49"/>
        <v>0</v>
      </c>
      <c r="Y80">
        <f t="shared" si="50"/>
        <v>0</v>
      </c>
      <c r="AA80">
        <v>0</v>
      </c>
      <c r="AB80">
        <f t="shared" si="51"/>
        <v>35</v>
      </c>
      <c r="AC80">
        <f t="shared" si="52"/>
        <v>35</v>
      </c>
      <c r="AD80">
        <f t="shared" si="53"/>
        <v>0</v>
      </c>
      <c r="AE80">
        <f t="shared" si="54"/>
        <v>0</v>
      </c>
      <c r="AF80">
        <f t="shared" si="55"/>
        <v>0</v>
      </c>
      <c r="AG80">
        <f t="shared" si="56"/>
        <v>0</v>
      </c>
      <c r="AH80">
        <f t="shared" si="57"/>
        <v>0</v>
      </c>
      <c r="AI80">
        <f t="shared" si="58"/>
        <v>0</v>
      </c>
      <c r="AJ80">
        <f t="shared" si="59"/>
        <v>0</v>
      </c>
      <c r="AK80">
        <v>35</v>
      </c>
      <c r="AL80">
        <v>35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f t="shared" si="60"/>
        <v>112</v>
      </c>
      <c r="AU80">
        <f t="shared" si="61"/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112</v>
      </c>
      <c r="CA80">
        <v>65</v>
      </c>
      <c r="CF80">
        <v>0</v>
      </c>
      <c r="CG80">
        <v>0</v>
      </c>
      <c r="CM80">
        <v>0</v>
      </c>
      <c r="CO80">
        <v>0</v>
      </c>
      <c r="CP80">
        <f t="shared" si="62"/>
        <v>7000</v>
      </c>
      <c r="CQ80">
        <f t="shared" si="63"/>
        <v>35</v>
      </c>
      <c r="CR80">
        <f t="shared" si="64"/>
        <v>0</v>
      </c>
      <c r="CS80">
        <f t="shared" si="65"/>
        <v>0</v>
      </c>
      <c r="CT80">
        <f t="shared" si="66"/>
        <v>0</v>
      </c>
      <c r="CU80">
        <f t="shared" si="67"/>
        <v>0</v>
      </c>
      <c r="CV80">
        <f t="shared" si="68"/>
        <v>0</v>
      </c>
      <c r="CW80">
        <f t="shared" si="69"/>
        <v>0</v>
      </c>
      <c r="CX80">
        <f t="shared" si="70"/>
        <v>0</v>
      </c>
      <c r="CY80">
        <f t="shared" si="71"/>
        <v>0</v>
      </c>
      <c r="CZ80">
        <f t="shared" si="72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1003</v>
      </c>
      <c r="DV80" t="s">
        <v>144</v>
      </c>
      <c r="DW80" t="s">
        <v>144</v>
      </c>
      <c r="DX80">
        <v>1</v>
      </c>
      <c r="EE80">
        <v>5698012</v>
      </c>
      <c r="EF80">
        <v>1</v>
      </c>
      <c r="EG80" t="s">
        <v>125</v>
      </c>
      <c r="EH80">
        <v>0</v>
      </c>
      <c r="EJ80">
        <v>4</v>
      </c>
      <c r="EK80">
        <v>0</v>
      </c>
      <c r="EL80" t="s">
        <v>125</v>
      </c>
      <c r="EM80" t="s">
        <v>126</v>
      </c>
      <c r="EQ80">
        <v>0</v>
      </c>
      <c r="ER80">
        <v>35</v>
      </c>
      <c r="ES80">
        <v>35</v>
      </c>
      <c r="ET80">
        <v>0</v>
      </c>
      <c r="EU80">
        <v>0</v>
      </c>
      <c r="EV80">
        <v>0</v>
      </c>
      <c r="EW80">
        <v>0</v>
      </c>
      <c r="EX80">
        <v>0</v>
      </c>
    </row>
    <row r="82" spans="1:39" ht="12.75">
      <c r="A82" s="2">
        <v>51</v>
      </c>
      <c r="B82" s="2">
        <f>B58</f>
        <v>1</v>
      </c>
      <c r="C82" s="2">
        <f>A58</f>
        <v>4</v>
      </c>
      <c r="D82" s="2">
        <f>ROW(A58)</f>
        <v>58</v>
      </c>
      <c r="E82" s="2"/>
      <c r="F82" s="2" t="str">
        <f>IF(F58&lt;&gt;"",F58,"")</f>
        <v>Новый раздел</v>
      </c>
      <c r="G82" s="2" t="str">
        <f>IF(G58&lt;&gt;"",G58,"")</f>
        <v>Основные материалы</v>
      </c>
      <c r="H82" s="2"/>
      <c r="I82" s="2"/>
      <c r="J82" s="2"/>
      <c r="K82" s="2"/>
      <c r="L82" s="2"/>
      <c r="M82" s="2"/>
      <c r="N82" s="2"/>
      <c r="O82" s="2">
        <f aca="true" t="shared" si="73" ref="O82:Y82">ROUND(AB82,2)</f>
        <v>36414</v>
      </c>
      <c r="P82" s="2">
        <f t="shared" si="73"/>
        <v>36414</v>
      </c>
      <c r="Q82" s="2">
        <f t="shared" si="73"/>
        <v>0</v>
      </c>
      <c r="R82" s="2">
        <f t="shared" si="73"/>
        <v>0</v>
      </c>
      <c r="S82" s="2">
        <f t="shared" si="73"/>
        <v>0</v>
      </c>
      <c r="T82" s="2">
        <f t="shared" si="73"/>
        <v>0</v>
      </c>
      <c r="U82" s="2">
        <f t="shared" si="73"/>
        <v>0</v>
      </c>
      <c r="V82" s="2">
        <f t="shared" si="73"/>
        <v>0</v>
      </c>
      <c r="W82" s="2">
        <f t="shared" si="73"/>
        <v>0</v>
      </c>
      <c r="X82" s="2">
        <f t="shared" si="73"/>
        <v>0</v>
      </c>
      <c r="Y82" s="2">
        <f t="shared" si="73"/>
        <v>0</v>
      </c>
      <c r="Z82" s="2"/>
      <c r="AA82" s="2"/>
      <c r="AB82" s="2">
        <f>ROUND(SUMIF(AA62:AA80,"=0",O62:O80),2)</f>
        <v>36414</v>
      </c>
      <c r="AC82" s="2">
        <f>ROUND(SUMIF(AA62:AA80,"=0",P62:P80),2)</f>
        <v>36414</v>
      </c>
      <c r="AD82" s="2">
        <f>ROUND(SUMIF(AA62:AA80,"=0",Q62:Q80),2)</f>
        <v>0</v>
      </c>
      <c r="AE82" s="2">
        <f>ROUND(SUMIF(AA62:AA80,"=0",R62:R80),2)</f>
        <v>0</v>
      </c>
      <c r="AF82" s="2">
        <f>ROUND(SUMIF(AA62:AA80,"=0",S62:S80),2)</f>
        <v>0</v>
      </c>
      <c r="AG82" s="2">
        <f>ROUND(SUMIF(AA62:AA80,"=0",T62:T80),2)</f>
        <v>0</v>
      </c>
      <c r="AH82" s="2">
        <f>ROUND(SUMIF(AA62:AA80,"=0",U62:U80),2)</f>
        <v>0</v>
      </c>
      <c r="AI82" s="2">
        <f>ROUND(SUMIF(AA62:AA80,"=0",V62:V80),2)</f>
        <v>0</v>
      </c>
      <c r="AJ82" s="2">
        <f>ROUND(SUMIF(AA62:AA80,"=0",W62:W80),2)</f>
        <v>0</v>
      </c>
      <c r="AK82" s="2">
        <f>ROUND(SUMIF(AA62:AA80,"=0",X62:X80),2)</f>
        <v>0</v>
      </c>
      <c r="AL82" s="2">
        <f>ROUND(SUMIF(AA62:AA80,"=0",Y62:Y80),2)</f>
        <v>0</v>
      </c>
      <c r="AM82" s="2">
        <v>0</v>
      </c>
    </row>
    <row r="84" spans="1:14" ht="12.75">
      <c r="A84" s="3">
        <v>50</v>
      </c>
      <c r="B84" s="3">
        <v>0</v>
      </c>
      <c r="C84" s="3">
        <v>0</v>
      </c>
      <c r="D84" s="3">
        <v>1</v>
      </c>
      <c r="E84" s="3">
        <v>0</v>
      </c>
      <c r="F84" s="3">
        <f>Source!O82</f>
        <v>36414</v>
      </c>
      <c r="G84" s="3" t="s">
        <v>97</v>
      </c>
      <c r="H84" s="3" t="s">
        <v>98</v>
      </c>
      <c r="I84" s="3"/>
      <c r="J84" s="3"/>
      <c r="K84" s="3">
        <v>201</v>
      </c>
      <c r="L84" s="3">
        <v>1</v>
      </c>
      <c r="M84" s="3">
        <v>3</v>
      </c>
      <c r="N84" s="3" t="s">
        <v>3</v>
      </c>
    </row>
    <row r="85" spans="1:14" ht="12.75">
      <c r="A85" s="3">
        <v>50</v>
      </c>
      <c r="B85" s="3">
        <v>0</v>
      </c>
      <c r="C85" s="3">
        <v>0</v>
      </c>
      <c r="D85" s="3">
        <v>1</v>
      </c>
      <c r="E85" s="3">
        <v>0</v>
      </c>
      <c r="F85" s="3">
        <f>Source!P82</f>
        <v>36414</v>
      </c>
      <c r="G85" s="3" t="s">
        <v>99</v>
      </c>
      <c r="H85" s="3" t="s">
        <v>100</v>
      </c>
      <c r="I85" s="3"/>
      <c r="J85" s="3"/>
      <c r="K85" s="3">
        <v>202</v>
      </c>
      <c r="L85" s="3">
        <v>2</v>
      </c>
      <c r="M85" s="3">
        <v>3</v>
      </c>
      <c r="N85" s="3" t="s">
        <v>3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0</v>
      </c>
      <c r="F86" s="3">
        <f>Source!Q82</f>
        <v>0</v>
      </c>
      <c r="G86" s="3" t="s">
        <v>101</v>
      </c>
      <c r="H86" s="3" t="s">
        <v>102</v>
      </c>
      <c r="I86" s="3"/>
      <c r="J86" s="3"/>
      <c r="K86" s="3">
        <v>203</v>
      </c>
      <c r="L86" s="3">
        <v>3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0</v>
      </c>
      <c r="F87" s="3">
        <f>Source!R82</f>
        <v>0</v>
      </c>
      <c r="G87" s="3" t="s">
        <v>103</v>
      </c>
      <c r="H87" s="3" t="s">
        <v>104</v>
      </c>
      <c r="I87" s="3"/>
      <c r="J87" s="3"/>
      <c r="K87" s="3">
        <v>204</v>
      </c>
      <c r="L87" s="3">
        <v>4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0</v>
      </c>
      <c r="F88" s="3">
        <f>Source!S82</f>
        <v>0</v>
      </c>
      <c r="G88" s="3" t="s">
        <v>105</v>
      </c>
      <c r="H88" s="3" t="s">
        <v>106</v>
      </c>
      <c r="I88" s="3"/>
      <c r="J88" s="3"/>
      <c r="K88" s="3">
        <v>205</v>
      </c>
      <c r="L88" s="3">
        <v>5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206</v>
      </c>
      <c r="F89" s="3">
        <f>Source!T82</f>
        <v>0</v>
      </c>
      <c r="G89" s="3" t="s">
        <v>107</v>
      </c>
      <c r="H89" s="3" t="s">
        <v>108</v>
      </c>
      <c r="I89" s="3"/>
      <c r="J89" s="3"/>
      <c r="K89" s="3">
        <v>206</v>
      </c>
      <c r="L89" s="3">
        <v>6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207</v>
      </c>
      <c r="F90" s="3">
        <f>Source!U82</f>
        <v>0</v>
      </c>
      <c r="G90" s="3" t="s">
        <v>109</v>
      </c>
      <c r="H90" s="3" t="s">
        <v>110</v>
      </c>
      <c r="I90" s="3"/>
      <c r="J90" s="3"/>
      <c r="K90" s="3">
        <v>207</v>
      </c>
      <c r="L90" s="3">
        <v>7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208</v>
      </c>
      <c r="F91" s="3">
        <f>Source!V82</f>
        <v>0</v>
      </c>
      <c r="G91" s="3" t="s">
        <v>111</v>
      </c>
      <c r="H91" s="3" t="s">
        <v>112</v>
      </c>
      <c r="I91" s="3"/>
      <c r="J91" s="3"/>
      <c r="K91" s="3">
        <v>208</v>
      </c>
      <c r="L91" s="3">
        <v>8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209</v>
      </c>
      <c r="F92" s="3">
        <f>Source!W82</f>
        <v>0</v>
      </c>
      <c r="G92" s="3" t="s">
        <v>113</v>
      </c>
      <c r="H92" s="3" t="s">
        <v>114</v>
      </c>
      <c r="I92" s="3"/>
      <c r="J92" s="3"/>
      <c r="K92" s="3">
        <v>209</v>
      </c>
      <c r="L92" s="3">
        <v>9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0</v>
      </c>
      <c r="F93" s="3">
        <f>Source!X82</f>
        <v>0</v>
      </c>
      <c r="G93" s="3" t="s">
        <v>115</v>
      </c>
      <c r="H93" s="3" t="s">
        <v>116</v>
      </c>
      <c r="I93" s="3"/>
      <c r="J93" s="3"/>
      <c r="K93" s="3">
        <v>210</v>
      </c>
      <c r="L93" s="3">
        <v>10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0</v>
      </c>
      <c r="F94" s="3">
        <f>Source!Y82</f>
        <v>0</v>
      </c>
      <c r="G94" s="3" t="s">
        <v>117</v>
      </c>
      <c r="H94" s="3" t="s">
        <v>118</v>
      </c>
      <c r="I94" s="3"/>
      <c r="J94" s="3"/>
      <c r="K94" s="3">
        <v>211</v>
      </c>
      <c r="L94" s="3">
        <v>11</v>
      </c>
      <c r="M94" s="3">
        <v>3</v>
      </c>
      <c r="N94" s="3" t="s">
        <v>3</v>
      </c>
    </row>
    <row r="96" spans="1:39" ht="12.75">
      <c r="A96" s="2">
        <v>51</v>
      </c>
      <c r="B96" s="2">
        <f>B20</f>
        <v>1</v>
      </c>
      <c r="C96" s="2">
        <f>A20</f>
        <v>3</v>
      </c>
      <c r="D96" s="2">
        <f>ROW(A20)</f>
        <v>20</v>
      </c>
      <c r="E96" s="2"/>
      <c r="F96" s="2" t="str">
        <f>IF(F20&lt;&gt;"",F20,"")</f>
        <v>Новая локальная смета</v>
      </c>
      <c r="G96" s="2" t="str">
        <f>IF(G20&lt;&gt;"",G20,"")</f>
        <v>Монтажные работы</v>
      </c>
      <c r="H96" s="2"/>
      <c r="I96" s="2"/>
      <c r="J96" s="2"/>
      <c r="K96" s="2"/>
      <c r="L96" s="2"/>
      <c r="M96" s="2"/>
      <c r="N96" s="2"/>
      <c r="O96" s="2">
        <f aca="true" t="shared" si="74" ref="O96:Y96">ROUND(O44+O82+AB96,2)</f>
        <v>55307.13</v>
      </c>
      <c r="P96" s="2">
        <f t="shared" si="74"/>
        <v>37738.06</v>
      </c>
      <c r="Q96" s="2">
        <f t="shared" si="74"/>
        <v>7714.82</v>
      </c>
      <c r="R96" s="2">
        <f t="shared" si="74"/>
        <v>2409.15</v>
      </c>
      <c r="S96" s="2">
        <f t="shared" si="74"/>
        <v>9854.25</v>
      </c>
      <c r="T96" s="2">
        <f t="shared" si="74"/>
        <v>0</v>
      </c>
      <c r="U96" s="2">
        <f t="shared" si="74"/>
        <v>978.44</v>
      </c>
      <c r="V96" s="2">
        <f t="shared" si="74"/>
        <v>203.79</v>
      </c>
      <c r="W96" s="2">
        <f t="shared" si="74"/>
        <v>0</v>
      </c>
      <c r="X96" s="2">
        <f t="shared" si="74"/>
        <v>10739.86</v>
      </c>
      <c r="Y96" s="2">
        <f t="shared" si="74"/>
        <v>7371.43</v>
      </c>
      <c r="Z96" s="2"/>
      <c r="AA96" s="2"/>
      <c r="AB96" s="2">
        <f>ROUND(SUMIF(AA24:AA35,"=0",O24:O35),2)</f>
        <v>16039.65</v>
      </c>
      <c r="AC96" s="2">
        <f>ROUND(SUMIF(AA24:AA35,"=0",P24:P35),2)</f>
        <v>1324.06</v>
      </c>
      <c r="AD96" s="2">
        <f>ROUND(SUMIF(AA24:AA35,"=0",Q24:Q35),2)</f>
        <v>7714.82</v>
      </c>
      <c r="AE96" s="2">
        <f>ROUND(SUMIF(AA24:AA35,"=0",R24:R35),2)</f>
        <v>2409.15</v>
      </c>
      <c r="AF96" s="2">
        <f>ROUND(SUMIF(AA24:AA35,"=0",S24:S35),2)</f>
        <v>7000.77</v>
      </c>
      <c r="AG96" s="2">
        <f>ROUND(SUMIF(AA24:AA35,"=0",T24:T35),2)</f>
        <v>0</v>
      </c>
      <c r="AH96" s="2">
        <f>ROUND(SUMIF(AA24:AA35,"=0",U24:U35),2)</f>
        <v>742.44</v>
      </c>
      <c r="AI96" s="2">
        <f>ROUND(SUMIF(AA24:AA35,"=0",V24:V35),2)</f>
        <v>203.79</v>
      </c>
      <c r="AJ96" s="2">
        <f>ROUND(SUMIF(AA24:AA35,"=0",W24:W35),2)</f>
        <v>0</v>
      </c>
      <c r="AK96" s="2">
        <f>ROUND(SUMIF(AA24:AA35,"=0",X24:X35),2)</f>
        <v>8542.25</v>
      </c>
      <c r="AL96" s="2">
        <f>ROUND(SUMIF(AA24:AA35,"=0",Y24:Y35),2)</f>
        <v>5985.15</v>
      </c>
      <c r="AM96" s="2">
        <v>0</v>
      </c>
    </row>
    <row r="98" spans="1:14" ht="12.75">
      <c r="A98" s="3">
        <v>50</v>
      </c>
      <c r="B98" s="3">
        <v>0</v>
      </c>
      <c r="C98" s="3">
        <v>0</v>
      </c>
      <c r="D98" s="3">
        <v>1</v>
      </c>
      <c r="E98" s="3">
        <v>0</v>
      </c>
      <c r="F98" s="3">
        <f>Source!O96</f>
        <v>55307.13</v>
      </c>
      <c r="G98" s="3" t="s">
        <v>97</v>
      </c>
      <c r="H98" s="3" t="s">
        <v>98</v>
      </c>
      <c r="I98" s="3"/>
      <c r="J98" s="3"/>
      <c r="K98" s="3">
        <v>201</v>
      </c>
      <c r="L98" s="3">
        <v>1</v>
      </c>
      <c r="M98" s="3">
        <v>3</v>
      </c>
      <c r="N98" s="3" t="s">
        <v>3</v>
      </c>
    </row>
    <row r="99" spans="1:14" ht="12.75">
      <c r="A99" s="3">
        <v>50</v>
      </c>
      <c r="B99" s="3">
        <v>0</v>
      </c>
      <c r="C99" s="3">
        <v>0</v>
      </c>
      <c r="D99" s="3">
        <v>1</v>
      </c>
      <c r="E99" s="3">
        <v>0</v>
      </c>
      <c r="F99" s="3">
        <f>Source!P96</f>
        <v>37738.06</v>
      </c>
      <c r="G99" s="3" t="s">
        <v>99</v>
      </c>
      <c r="H99" s="3" t="s">
        <v>100</v>
      </c>
      <c r="I99" s="3"/>
      <c r="J99" s="3"/>
      <c r="K99" s="3">
        <v>202</v>
      </c>
      <c r="L99" s="3">
        <v>2</v>
      </c>
      <c r="M99" s="3">
        <v>3</v>
      </c>
      <c r="N99" s="3" t="s">
        <v>3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0</v>
      </c>
      <c r="F100" s="3">
        <f>Source!Q96</f>
        <v>7714.82</v>
      </c>
      <c r="G100" s="3" t="s">
        <v>101</v>
      </c>
      <c r="H100" s="3" t="s">
        <v>102</v>
      </c>
      <c r="I100" s="3"/>
      <c r="J100" s="3"/>
      <c r="K100" s="3">
        <v>203</v>
      </c>
      <c r="L100" s="3">
        <v>3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0</v>
      </c>
      <c r="F101" s="3">
        <f>Source!R96</f>
        <v>2409.15</v>
      </c>
      <c r="G101" s="3" t="s">
        <v>103</v>
      </c>
      <c r="H101" s="3" t="s">
        <v>104</v>
      </c>
      <c r="I101" s="3"/>
      <c r="J101" s="3"/>
      <c r="K101" s="3">
        <v>204</v>
      </c>
      <c r="L101" s="3">
        <v>4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0</v>
      </c>
      <c r="F102" s="3">
        <f>Source!S96</f>
        <v>9854.25</v>
      </c>
      <c r="G102" s="3" t="s">
        <v>105</v>
      </c>
      <c r="H102" s="3" t="s">
        <v>106</v>
      </c>
      <c r="I102" s="3"/>
      <c r="J102" s="3"/>
      <c r="K102" s="3">
        <v>205</v>
      </c>
      <c r="L102" s="3">
        <v>5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206</v>
      </c>
      <c r="F103" s="3">
        <f>Source!T96</f>
        <v>0</v>
      </c>
      <c r="G103" s="3" t="s">
        <v>107</v>
      </c>
      <c r="H103" s="3" t="s">
        <v>108</v>
      </c>
      <c r="I103" s="3"/>
      <c r="J103" s="3"/>
      <c r="K103" s="3">
        <v>206</v>
      </c>
      <c r="L103" s="3">
        <v>6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207</v>
      </c>
      <c r="F104" s="3">
        <f>Source!U96</f>
        <v>978.44</v>
      </c>
      <c r="G104" s="3" t="s">
        <v>109</v>
      </c>
      <c r="H104" s="3" t="s">
        <v>110</v>
      </c>
      <c r="I104" s="3"/>
      <c r="J104" s="3"/>
      <c r="K104" s="3">
        <v>207</v>
      </c>
      <c r="L104" s="3">
        <v>7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208</v>
      </c>
      <c r="F105" s="3">
        <f>Source!V96</f>
        <v>203.79</v>
      </c>
      <c r="G105" s="3" t="s">
        <v>111</v>
      </c>
      <c r="H105" s="3" t="s">
        <v>112</v>
      </c>
      <c r="I105" s="3"/>
      <c r="J105" s="3"/>
      <c r="K105" s="3">
        <v>208</v>
      </c>
      <c r="L105" s="3">
        <v>8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209</v>
      </c>
      <c r="F106" s="3">
        <f>Source!W96</f>
        <v>0</v>
      </c>
      <c r="G106" s="3" t="s">
        <v>113</v>
      </c>
      <c r="H106" s="3" t="s">
        <v>114</v>
      </c>
      <c r="I106" s="3"/>
      <c r="J106" s="3"/>
      <c r="K106" s="3">
        <v>209</v>
      </c>
      <c r="L106" s="3">
        <v>9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0</v>
      </c>
      <c r="F107" s="3">
        <f>Source!X96</f>
        <v>10739.86</v>
      </c>
      <c r="G107" s="3" t="s">
        <v>115</v>
      </c>
      <c r="H107" s="3" t="s">
        <v>116</v>
      </c>
      <c r="I107" s="3"/>
      <c r="J107" s="3"/>
      <c r="K107" s="3">
        <v>210</v>
      </c>
      <c r="L107" s="3">
        <v>10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0</v>
      </c>
      <c r="F108" s="3">
        <f>Source!Y96</f>
        <v>7371.43</v>
      </c>
      <c r="G108" s="3" t="s">
        <v>117</v>
      </c>
      <c r="H108" s="3" t="s">
        <v>118</v>
      </c>
      <c r="I108" s="3"/>
      <c r="J108" s="3"/>
      <c r="K108" s="3">
        <v>211</v>
      </c>
      <c r="L108" s="3">
        <v>11</v>
      </c>
      <c r="M108" s="3">
        <v>3</v>
      </c>
      <c r="N108" s="3" t="s">
        <v>3</v>
      </c>
    </row>
    <row r="110" spans="1:39" ht="12.75">
      <c r="A110" s="2">
        <v>51</v>
      </c>
      <c r="B110" s="2">
        <f>B12</f>
        <v>1</v>
      </c>
      <c r="C110" s="2">
        <f>A12</f>
        <v>1</v>
      </c>
      <c r="D110" s="2">
        <f>ROW(A12)</f>
        <v>12</v>
      </c>
      <c r="E110" s="2"/>
      <c r="F110" s="2" t="str">
        <f>IF(F12&lt;&gt;"",F12,"")</f>
        <v>Новый объект</v>
      </c>
      <c r="G110" s="2" t="str">
        <f>IF(G12&lt;&gt;"",G12,"")</f>
        <v>Монтаж АПС и Системы оповещения в МДОУ детский сад "Солнышко" с. Рязаново Мелекесского района  </v>
      </c>
      <c r="H110" s="2"/>
      <c r="I110" s="2"/>
      <c r="J110" s="2"/>
      <c r="K110" s="2"/>
      <c r="L110" s="2"/>
      <c r="M110" s="2"/>
      <c r="N110" s="2"/>
      <c r="O110" s="2">
        <f aca="true" t="shared" si="75" ref="O110:Y110">ROUND(O96,2)</f>
        <v>55307.13</v>
      </c>
      <c r="P110" s="2">
        <f t="shared" si="75"/>
        <v>37738.06</v>
      </c>
      <c r="Q110" s="2">
        <f t="shared" si="75"/>
        <v>7714.82</v>
      </c>
      <c r="R110" s="2">
        <f t="shared" si="75"/>
        <v>2409.15</v>
      </c>
      <c r="S110" s="2">
        <f t="shared" si="75"/>
        <v>9854.25</v>
      </c>
      <c r="T110" s="2">
        <f t="shared" si="75"/>
        <v>0</v>
      </c>
      <c r="U110" s="2">
        <f t="shared" si="75"/>
        <v>978.44</v>
      </c>
      <c r="V110" s="2">
        <f t="shared" si="75"/>
        <v>203.79</v>
      </c>
      <c r="W110" s="2">
        <f t="shared" si="75"/>
        <v>0</v>
      </c>
      <c r="X110" s="2">
        <f t="shared" si="75"/>
        <v>10739.86</v>
      </c>
      <c r="Y110" s="2">
        <f t="shared" si="75"/>
        <v>7371.43</v>
      </c>
      <c r="Z110" s="2"/>
      <c r="AA110" s="2"/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</row>
    <row r="112" spans="1:14" ht="12.75">
      <c r="A112" s="3">
        <v>50</v>
      </c>
      <c r="B112" s="3">
        <v>0</v>
      </c>
      <c r="C112" s="3">
        <v>0</v>
      </c>
      <c r="D112" s="3">
        <v>1</v>
      </c>
      <c r="E112" s="3">
        <v>0</v>
      </c>
      <c r="F112" s="3">
        <f>Source!O110</f>
        <v>55307.13</v>
      </c>
      <c r="G112" s="3" t="s">
        <v>97</v>
      </c>
      <c r="H112" s="3" t="s">
        <v>98</v>
      </c>
      <c r="I112" s="3"/>
      <c r="J112" s="3"/>
      <c r="K112" s="3">
        <v>201</v>
      </c>
      <c r="L112" s="3">
        <v>1</v>
      </c>
      <c r="M112" s="3">
        <v>3</v>
      </c>
      <c r="N112" s="3" t="s">
        <v>3</v>
      </c>
    </row>
    <row r="113" spans="1:14" ht="12.75">
      <c r="A113" s="3">
        <v>50</v>
      </c>
      <c r="B113" s="3">
        <v>0</v>
      </c>
      <c r="C113" s="3">
        <v>0</v>
      </c>
      <c r="D113" s="3">
        <v>1</v>
      </c>
      <c r="E113" s="3">
        <v>0</v>
      </c>
      <c r="F113" s="3">
        <f>Source!P110</f>
        <v>37738.06</v>
      </c>
      <c r="G113" s="3" t="s">
        <v>99</v>
      </c>
      <c r="H113" s="3" t="s">
        <v>100</v>
      </c>
      <c r="I113" s="3"/>
      <c r="J113" s="3"/>
      <c r="K113" s="3">
        <v>202</v>
      </c>
      <c r="L113" s="3">
        <v>2</v>
      </c>
      <c r="M113" s="3">
        <v>3</v>
      </c>
      <c r="N113" s="3" t="s">
        <v>3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Source!Q110</f>
        <v>7714.82</v>
      </c>
      <c r="G114" s="3" t="s">
        <v>101</v>
      </c>
      <c r="H114" s="3" t="s">
        <v>102</v>
      </c>
      <c r="I114" s="3"/>
      <c r="J114" s="3"/>
      <c r="K114" s="3">
        <v>203</v>
      </c>
      <c r="L114" s="3">
        <v>3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0</v>
      </c>
      <c r="F115" s="3">
        <f>Source!R110</f>
        <v>2409.15</v>
      </c>
      <c r="G115" s="3" t="s">
        <v>103</v>
      </c>
      <c r="H115" s="3" t="s">
        <v>104</v>
      </c>
      <c r="I115" s="3"/>
      <c r="J115" s="3"/>
      <c r="K115" s="3">
        <v>204</v>
      </c>
      <c r="L115" s="3">
        <v>4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0</v>
      </c>
      <c r="F116" s="3">
        <f>Source!S110</f>
        <v>9854.25</v>
      </c>
      <c r="G116" s="3" t="s">
        <v>105</v>
      </c>
      <c r="H116" s="3" t="s">
        <v>106</v>
      </c>
      <c r="I116" s="3"/>
      <c r="J116" s="3"/>
      <c r="K116" s="3">
        <v>205</v>
      </c>
      <c r="L116" s="3">
        <v>5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206</v>
      </c>
      <c r="F117" s="3">
        <f>Source!T110</f>
        <v>0</v>
      </c>
      <c r="G117" s="3" t="s">
        <v>107</v>
      </c>
      <c r="H117" s="3" t="s">
        <v>108</v>
      </c>
      <c r="I117" s="3"/>
      <c r="J117" s="3"/>
      <c r="K117" s="3">
        <v>206</v>
      </c>
      <c r="L117" s="3">
        <v>6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207</v>
      </c>
      <c r="F118" s="3">
        <f>Source!U110</f>
        <v>978.44</v>
      </c>
      <c r="G118" s="3" t="s">
        <v>109</v>
      </c>
      <c r="H118" s="3" t="s">
        <v>110</v>
      </c>
      <c r="I118" s="3"/>
      <c r="J118" s="3"/>
      <c r="K118" s="3">
        <v>207</v>
      </c>
      <c r="L118" s="3">
        <v>7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208</v>
      </c>
      <c r="F119" s="3">
        <f>Source!V110</f>
        <v>203.79</v>
      </c>
      <c r="G119" s="3" t="s">
        <v>111</v>
      </c>
      <c r="H119" s="3" t="s">
        <v>112</v>
      </c>
      <c r="I119" s="3"/>
      <c r="J119" s="3"/>
      <c r="K119" s="3">
        <v>208</v>
      </c>
      <c r="L119" s="3">
        <v>8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209</v>
      </c>
      <c r="F120" s="3">
        <f>Source!W110</f>
        <v>0</v>
      </c>
      <c r="G120" s="3" t="s">
        <v>113</v>
      </c>
      <c r="H120" s="3" t="s">
        <v>114</v>
      </c>
      <c r="I120" s="3"/>
      <c r="J120" s="3"/>
      <c r="K120" s="3">
        <v>209</v>
      </c>
      <c r="L120" s="3">
        <v>9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0</v>
      </c>
      <c r="F121" s="3">
        <f>Source!X110</f>
        <v>10739.86</v>
      </c>
      <c r="G121" s="3" t="s">
        <v>115</v>
      </c>
      <c r="H121" s="3" t="s">
        <v>116</v>
      </c>
      <c r="I121" s="3"/>
      <c r="J121" s="3"/>
      <c r="K121" s="3">
        <v>210</v>
      </c>
      <c r="L121" s="3">
        <v>10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0</v>
      </c>
      <c r="F122" s="3">
        <f>Source!Y110</f>
        <v>7371.43</v>
      </c>
      <c r="G122" s="3" t="s">
        <v>117</v>
      </c>
      <c r="H122" s="3" t="s">
        <v>118</v>
      </c>
      <c r="I122" s="3"/>
      <c r="J122" s="3"/>
      <c r="K122" s="3">
        <v>211</v>
      </c>
      <c r="L122" s="3">
        <v>11</v>
      </c>
      <c r="M122" s="3">
        <v>3</v>
      </c>
      <c r="N122" s="3" t="s">
        <v>3</v>
      </c>
    </row>
    <row r="123" spans="1:14" ht="12.75">
      <c r="A123" s="3">
        <v>50</v>
      </c>
      <c r="B123" s="3">
        <v>1</v>
      </c>
      <c r="C123" s="3">
        <v>0</v>
      </c>
      <c r="D123" s="3">
        <v>2</v>
      </c>
      <c r="E123" s="3">
        <v>0</v>
      </c>
      <c r="F123" s="3">
        <f>ROUND(3.24,2)</f>
        <v>3.24</v>
      </c>
      <c r="G123" s="3" t="s">
        <v>178</v>
      </c>
      <c r="H123" s="3" t="s">
        <v>179</v>
      </c>
      <c r="I123" s="3"/>
      <c r="J123" s="3"/>
      <c r="K123" s="3">
        <v>212</v>
      </c>
      <c r="L123" s="3">
        <v>12</v>
      </c>
      <c r="M123" s="3">
        <v>0</v>
      </c>
      <c r="N123" s="3" t="s">
        <v>3</v>
      </c>
    </row>
    <row r="124" spans="1:14" ht="12.75">
      <c r="A124" s="3">
        <v>50</v>
      </c>
      <c r="B124" s="3">
        <f>IF(Source!F124&lt;&gt;0,1,0)</f>
        <v>1</v>
      </c>
      <c r="C124" s="3">
        <v>0</v>
      </c>
      <c r="D124" s="3">
        <v>2</v>
      </c>
      <c r="E124" s="3">
        <v>203</v>
      </c>
      <c r="F124" s="3">
        <f>ROUND(Source!F114*Source!F123,2)</f>
        <v>24996.02</v>
      </c>
      <c r="G124" s="3" t="s">
        <v>180</v>
      </c>
      <c r="H124" s="3" t="s">
        <v>181</v>
      </c>
      <c r="I124" s="3"/>
      <c r="J124" s="3"/>
      <c r="K124" s="3">
        <v>212</v>
      </c>
      <c r="L124" s="3">
        <v>13</v>
      </c>
      <c r="M124" s="3">
        <v>1</v>
      </c>
      <c r="N124" s="3" t="s">
        <v>3</v>
      </c>
    </row>
    <row r="125" spans="1:14" ht="12.75">
      <c r="A125" s="3">
        <v>50</v>
      </c>
      <c r="B125" s="3">
        <f>IF(Source!F125&lt;&gt;0,1,0)</f>
        <v>1</v>
      </c>
      <c r="C125" s="3">
        <v>0</v>
      </c>
      <c r="D125" s="3">
        <v>2</v>
      </c>
      <c r="E125" s="3">
        <v>202</v>
      </c>
      <c r="F125" s="3">
        <f>ROUND(Source!F113,2)</f>
        <v>37738.06</v>
      </c>
      <c r="G125" s="3" t="s">
        <v>182</v>
      </c>
      <c r="H125" s="3" t="s">
        <v>183</v>
      </c>
      <c r="I125" s="3"/>
      <c r="J125" s="3"/>
      <c r="K125" s="3">
        <v>212</v>
      </c>
      <c r="L125" s="3">
        <v>14</v>
      </c>
      <c r="M125" s="3">
        <v>1</v>
      </c>
      <c r="N125" s="3" t="s">
        <v>3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2</v>
      </c>
      <c r="E126" s="3">
        <v>204</v>
      </c>
      <c r="F126" s="3">
        <f>ROUND(Source!F115*Source!F123,2)</f>
        <v>7805.65</v>
      </c>
      <c r="G126" s="3" t="s">
        <v>184</v>
      </c>
      <c r="H126" s="3" t="s">
        <v>185</v>
      </c>
      <c r="I126" s="3"/>
      <c r="J126" s="3"/>
      <c r="K126" s="3">
        <v>212</v>
      </c>
      <c r="L126" s="3">
        <v>15</v>
      </c>
      <c r="M126" s="3">
        <v>1</v>
      </c>
      <c r="N126" s="3" t="s">
        <v>3</v>
      </c>
    </row>
    <row r="127" spans="1:14" ht="12.75">
      <c r="A127" s="3">
        <v>50</v>
      </c>
      <c r="B127" s="3">
        <f>IF(Source!F127&lt;&gt;0,1,0)</f>
        <v>1</v>
      </c>
      <c r="C127" s="3">
        <v>0</v>
      </c>
      <c r="D127" s="3">
        <v>2</v>
      </c>
      <c r="E127" s="3">
        <v>205</v>
      </c>
      <c r="F127" s="3">
        <f>ROUND(Source!F116*Source!F123,2)</f>
        <v>31927.77</v>
      </c>
      <c r="G127" s="3" t="s">
        <v>186</v>
      </c>
      <c r="H127" s="3" t="s">
        <v>187</v>
      </c>
      <c r="I127" s="3"/>
      <c r="J127" s="3"/>
      <c r="K127" s="3">
        <v>212</v>
      </c>
      <c r="L127" s="3">
        <v>16</v>
      </c>
      <c r="M127" s="3">
        <v>1</v>
      </c>
      <c r="N127" s="3" t="s">
        <v>3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201</v>
      </c>
      <c r="F128" s="3">
        <f>ROUND(Source!F112,2)</f>
        <v>55307.13</v>
      </c>
      <c r="G128" s="3" t="s">
        <v>188</v>
      </c>
      <c r="H128" s="3" t="s">
        <v>189</v>
      </c>
      <c r="I128" s="3"/>
      <c r="J128" s="3"/>
      <c r="K128" s="3">
        <v>212</v>
      </c>
      <c r="L128" s="3">
        <v>17</v>
      </c>
      <c r="M128" s="3">
        <v>1</v>
      </c>
      <c r="N128" s="3" t="s">
        <v>3</v>
      </c>
    </row>
    <row r="129" spans="1:14" ht="12.75">
      <c r="A129" s="3">
        <v>50</v>
      </c>
      <c r="B129" s="3">
        <f>IF(Source!F129&lt;&gt;0,1,0)</f>
        <v>1</v>
      </c>
      <c r="C129" s="3">
        <v>0</v>
      </c>
      <c r="D129" s="3">
        <v>2</v>
      </c>
      <c r="E129" s="3">
        <v>210</v>
      </c>
      <c r="F129" s="3">
        <f>ROUND(Source!F121*Source!F123,2)</f>
        <v>34797.15</v>
      </c>
      <c r="G129" s="3" t="s">
        <v>190</v>
      </c>
      <c r="H129" s="3" t="s">
        <v>191</v>
      </c>
      <c r="I129" s="3"/>
      <c r="J129" s="3"/>
      <c r="K129" s="3">
        <v>212</v>
      </c>
      <c r="L129" s="3">
        <v>18</v>
      </c>
      <c r="M129" s="3">
        <v>1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211</v>
      </c>
      <c r="F130" s="3">
        <f>ROUND(Source!F122*Source!F123,2)</f>
        <v>23883.43</v>
      </c>
      <c r="G130" s="3" t="s">
        <v>192</v>
      </c>
      <c r="H130" s="3" t="s">
        <v>193</v>
      </c>
      <c r="I130" s="3"/>
      <c r="J130" s="3"/>
      <c r="K130" s="3">
        <v>212</v>
      </c>
      <c r="L130" s="3">
        <v>19</v>
      </c>
      <c r="M130" s="3">
        <v>1</v>
      </c>
      <c r="N130" s="3" t="s">
        <v>3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0</v>
      </c>
      <c r="F131" s="3">
        <f>ROUND(Source!F130+Source!F129+Source!F128,2)</f>
        <v>113987.71</v>
      </c>
      <c r="G131" s="3" t="s">
        <v>194</v>
      </c>
      <c r="H131" s="3" t="s">
        <v>195</v>
      </c>
      <c r="I131" s="3"/>
      <c r="J131" s="3"/>
      <c r="K131" s="3">
        <v>212</v>
      </c>
      <c r="L131" s="3">
        <v>20</v>
      </c>
      <c r="M131" s="3">
        <v>1</v>
      </c>
      <c r="N131" s="3" t="s">
        <v>3</v>
      </c>
    </row>
    <row r="132" spans="1:14" ht="12.75">
      <c r="A132" s="3">
        <v>50</v>
      </c>
      <c r="B132" s="3">
        <f>IF(Source!F132&lt;&gt;0,1,0)</f>
        <v>0</v>
      </c>
      <c r="C132" s="3">
        <v>0</v>
      </c>
      <c r="D132" s="3">
        <v>2</v>
      </c>
      <c r="E132" s="3">
        <v>0</v>
      </c>
      <c r="F132" s="3">
        <v>0</v>
      </c>
      <c r="G132" s="3" t="s">
        <v>196</v>
      </c>
      <c r="H132" s="3" t="s">
        <v>197</v>
      </c>
      <c r="I132" s="3"/>
      <c r="J132" s="3"/>
      <c r="K132" s="3">
        <v>212</v>
      </c>
      <c r="L132" s="3">
        <v>21</v>
      </c>
      <c r="M132" s="3">
        <v>1</v>
      </c>
      <c r="N132" s="3" t="s">
        <v>3</v>
      </c>
    </row>
    <row r="133" spans="1:14" ht="12.75">
      <c r="A133" s="3">
        <v>50</v>
      </c>
      <c r="B133" s="3">
        <f>IF(Source!F133&lt;&gt;0,1,0)</f>
        <v>0</v>
      </c>
      <c r="C133" s="3">
        <v>0</v>
      </c>
      <c r="D133" s="3">
        <v>2</v>
      </c>
      <c r="E133" s="3">
        <v>0</v>
      </c>
      <c r="F133" s="3">
        <f>ROUND(IF(Source!F132=0,0,Source!F131/100*Source!F132),2)</f>
        <v>0</v>
      </c>
      <c r="G133" s="3" t="s">
        <v>198</v>
      </c>
      <c r="H133" s="3" t="s">
        <v>199</v>
      </c>
      <c r="I133" s="3"/>
      <c r="J133" s="3"/>
      <c r="K133" s="3">
        <v>212</v>
      </c>
      <c r="L133" s="3">
        <v>22</v>
      </c>
      <c r="M133" s="3">
        <v>1</v>
      </c>
      <c r="N133" s="3" t="s">
        <v>3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f>ROUND(IF(Source!F132=0,0,Source!F131+Source!F133),2)</f>
        <v>0</v>
      </c>
      <c r="G134" s="3" t="s">
        <v>200</v>
      </c>
      <c r="H134" s="3" t="s">
        <v>201</v>
      </c>
      <c r="I134" s="3"/>
      <c r="J134" s="3"/>
      <c r="K134" s="3">
        <v>212</v>
      </c>
      <c r="L134" s="3">
        <v>23</v>
      </c>
      <c r="M134" s="3">
        <v>1</v>
      </c>
      <c r="N134" s="3" t="s">
        <v>3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2</v>
      </c>
      <c r="E135" s="3">
        <v>0</v>
      </c>
      <c r="F135" s="3">
        <v>0</v>
      </c>
      <c r="G135" s="3" t="s">
        <v>202</v>
      </c>
      <c r="H135" s="3" t="s">
        <v>203</v>
      </c>
      <c r="I135" s="3"/>
      <c r="J135" s="3"/>
      <c r="K135" s="3">
        <v>212</v>
      </c>
      <c r="L135" s="3">
        <v>24</v>
      </c>
      <c r="M135" s="3">
        <v>1</v>
      </c>
      <c r="N135" s="3" t="s">
        <v>3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f>ROUND(IF(Source!F135=0,0,(Source!F131+Source!F133)/100*Source!F135),2)</f>
        <v>0</v>
      </c>
      <c r="G136" s="3" t="s">
        <v>204</v>
      </c>
      <c r="H136" s="3" t="s">
        <v>205</v>
      </c>
      <c r="I136" s="3"/>
      <c r="J136" s="3"/>
      <c r="K136" s="3">
        <v>212</v>
      </c>
      <c r="L136" s="3">
        <v>25</v>
      </c>
      <c r="M136" s="3">
        <v>1</v>
      </c>
      <c r="N136" s="3" t="s">
        <v>3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f>ROUND(IF(Source!F136=0,0,Source!F131+Source!F133+Source!F136),2)</f>
        <v>0</v>
      </c>
      <c r="G137" s="3" t="s">
        <v>206</v>
      </c>
      <c r="H137" s="3" t="s">
        <v>207</v>
      </c>
      <c r="I137" s="3"/>
      <c r="J137" s="3"/>
      <c r="K137" s="3">
        <v>212</v>
      </c>
      <c r="L137" s="3">
        <v>26</v>
      </c>
      <c r="M137" s="3">
        <v>1</v>
      </c>
      <c r="N137" s="3" t="s">
        <v>3</v>
      </c>
    </row>
    <row r="138" spans="1:14" ht="12.75">
      <c r="A138" s="3">
        <v>50</v>
      </c>
      <c r="B138" s="3">
        <f>IF(Source!F138&lt;&gt;0,1,0)</f>
        <v>0</v>
      </c>
      <c r="C138" s="3">
        <v>0</v>
      </c>
      <c r="D138" s="3">
        <v>2</v>
      </c>
      <c r="E138" s="3">
        <v>0</v>
      </c>
      <c r="F138" s="3">
        <v>0</v>
      </c>
      <c r="G138" s="3" t="s">
        <v>208</v>
      </c>
      <c r="H138" s="3" t="s">
        <v>209</v>
      </c>
      <c r="I138" s="3"/>
      <c r="J138" s="3"/>
      <c r="K138" s="3">
        <v>212</v>
      </c>
      <c r="L138" s="3">
        <v>27</v>
      </c>
      <c r="M138" s="3">
        <v>1</v>
      </c>
      <c r="N138" s="3" t="s">
        <v>3</v>
      </c>
    </row>
    <row r="139" spans="1:14" ht="12.75">
      <c r="A139" s="3">
        <v>50</v>
      </c>
      <c r="B139" s="3">
        <f>IF(Source!F139&lt;&gt;0,1,0)</f>
        <v>0</v>
      </c>
      <c r="C139" s="3">
        <v>0</v>
      </c>
      <c r="D139" s="3">
        <v>2</v>
      </c>
      <c r="E139" s="3">
        <v>0</v>
      </c>
      <c r="F139" s="3">
        <f>ROUND(IF(Source!F138=0,0,(Source!F131+Source!F133+Source!F136)/100*Source!F138),2)</f>
        <v>0</v>
      </c>
      <c r="G139" s="3" t="s">
        <v>210</v>
      </c>
      <c r="H139" s="3" t="s">
        <v>211</v>
      </c>
      <c r="I139" s="3"/>
      <c r="J139" s="3"/>
      <c r="K139" s="3">
        <v>212</v>
      </c>
      <c r="L139" s="3">
        <v>28</v>
      </c>
      <c r="M139" s="3">
        <v>1</v>
      </c>
      <c r="N139" s="3" t="s">
        <v>3</v>
      </c>
    </row>
    <row r="140" spans="1:14" ht="12.75">
      <c r="A140" s="3">
        <v>50</v>
      </c>
      <c r="B140" s="3">
        <f>IF(Source!F140&lt;&gt;0,1,0)</f>
        <v>0</v>
      </c>
      <c r="C140" s="3">
        <v>0</v>
      </c>
      <c r="D140" s="3">
        <v>2</v>
      </c>
      <c r="E140" s="3">
        <v>0</v>
      </c>
      <c r="F140" s="3">
        <f>ROUND(IF(Source!F139=0,0,Source!F131+Source!F133+Source!F136+Source!F139),2)</f>
        <v>0</v>
      </c>
      <c r="G140" s="3" t="s">
        <v>212</v>
      </c>
      <c r="H140" s="3" t="s">
        <v>213</v>
      </c>
      <c r="I140" s="3"/>
      <c r="J140" s="3"/>
      <c r="K140" s="3">
        <v>212</v>
      </c>
      <c r="L140" s="3">
        <v>29</v>
      </c>
      <c r="M140" s="3">
        <v>1</v>
      </c>
      <c r="N140" s="3" t="s">
        <v>3</v>
      </c>
    </row>
    <row r="141" spans="1:14" ht="12.75">
      <c r="A141" s="3">
        <v>50</v>
      </c>
      <c r="B141" s="3">
        <f>IF(Source!F141&lt;&gt;0,1,0)</f>
        <v>1</v>
      </c>
      <c r="C141" s="3">
        <v>0</v>
      </c>
      <c r="D141" s="3">
        <v>2</v>
      </c>
      <c r="E141" s="3">
        <v>0</v>
      </c>
      <c r="F141" s="3">
        <f>ROUND(Source!F131+Source!F133+Source!F136+Source!F139,2)</f>
        <v>113987.71</v>
      </c>
      <c r="G141" s="3" t="s">
        <v>214</v>
      </c>
      <c r="H141" s="3" t="s">
        <v>215</v>
      </c>
      <c r="I141" s="3"/>
      <c r="J141" s="3"/>
      <c r="K141" s="3">
        <v>212</v>
      </c>
      <c r="L141" s="3">
        <v>30</v>
      </c>
      <c r="M141" s="3">
        <v>1</v>
      </c>
      <c r="N141" s="3" t="s">
        <v>3</v>
      </c>
    </row>
    <row r="142" spans="1:14" ht="12.75">
      <c r="A142" s="3">
        <v>50</v>
      </c>
      <c r="B142" s="3">
        <f>IF(Source!F142&lt;&gt;0,1,0)</f>
        <v>1</v>
      </c>
      <c r="C142" s="3">
        <v>0</v>
      </c>
      <c r="D142" s="3">
        <v>2</v>
      </c>
      <c r="E142" s="3">
        <v>0</v>
      </c>
      <c r="F142" s="3">
        <f>ROUND(Source!F141*0.18,2)</f>
        <v>20517.79</v>
      </c>
      <c r="G142" s="3" t="s">
        <v>216</v>
      </c>
      <c r="H142" s="3" t="s">
        <v>217</v>
      </c>
      <c r="I142" s="3"/>
      <c r="J142" s="3"/>
      <c r="K142" s="3">
        <v>212</v>
      </c>
      <c r="L142" s="3">
        <v>31</v>
      </c>
      <c r="M142" s="3">
        <v>1</v>
      </c>
      <c r="N142" s="3" t="s">
        <v>3</v>
      </c>
    </row>
    <row r="143" spans="1:14" ht="12.75">
      <c r="A143" s="3">
        <v>50</v>
      </c>
      <c r="B143" s="3">
        <f>IF(Source!F143&lt;&gt;0,1,0)</f>
        <v>1</v>
      </c>
      <c r="C143" s="3">
        <v>0</v>
      </c>
      <c r="D143" s="3">
        <v>2</v>
      </c>
      <c r="E143" s="3">
        <v>213</v>
      </c>
      <c r="F143" s="3">
        <f>ROUND(Source!F141+Source!F142,2)</f>
        <v>134505.5</v>
      </c>
      <c r="G143" s="3" t="s">
        <v>218</v>
      </c>
      <c r="H143" s="3" t="s">
        <v>219</v>
      </c>
      <c r="I143" s="3"/>
      <c r="J143" s="3"/>
      <c r="K143" s="3">
        <v>212</v>
      </c>
      <c r="L143" s="3">
        <v>32</v>
      </c>
      <c r="M143" s="3">
        <v>1</v>
      </c>
      <c r="N143" s="3" t="s">
        <v>3</v>
      </c>
    </row>
    <row r="147" spans="1:5" ht="12.75">
      <c r="A147">
        <v>65</v>
      </c>
      <c r="C147">
        <v>1</v>
      </c>
      <c r="D147">
        <v>0</v>
      </c>
      <c r="E147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7855937</v>
      </c>
      <c r="C1">
        <v>7855936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220</v>
      </c>
      <c r="K1" t="s">
        <v>221</v>
      </c>
      <c r="L1">
        <v>1476</v>
      </c>
      <c r="N1">
        <v>1013</v>
      </c>
      <c r="O1" t="s">
        <v>222</v>
      </c>
      <c r="P1" t="s">
        <v>223</v>
      </c>
      <c r="Q1">
        <v>1</v>
      </c>
      <c r="Y1">
        <v>39</v>
      </c>
      <c r="AA1">
        <v>0</v>
      </c>
      <c r="AB1">
        <v>0</v>
      </c>
      <c r="AC1">
        <v>0</v>
      </c>
      <c r="AD1">
        <v>10.05</v>
      </c>
      <c r="AN1">
        <v>0</v>
      </c>
      <c r="AO1">
        <v>1</v>
      </c>
      <c r="AP1">
        <v>1</v>
      </c>
      <c r="AQ1">
        <v>0</v>
      </c>
      <c r="AR1">
        <v>0</v>
      </c>
      <c r="AT1">
        <v>39</v>
      </c>
      <c r="AV1">
        <v>1</v>
      </c>
      <c r="AW1">
        <v>2</v>
      </c>
      <c r="AX1">
        <v>7855942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7855938</v>
      </c>
      <c r="C2">
        <v>7855936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224</v>
      </c>
      <c r="J2" t="s">
        <v>225</v>
      </c>
      <c r="K2" t="s">
        <v>226</v>
      </c>
      <c r="L2">
        <v>1368</v>
      </c>
      <c r="N2">
        <v>1011</v>
      </c>
      <c r="O2" t="s">
        <v>227</v>
      </c>
      <c r="P2" t="s">
        <v>227</v>
      </c>
      <c r="Q2">
        <v>1</v>
      </c>
      <c r="Y2">
        <v>0.16</v>
      </c>
      <c r="AA2">
        <v>0</v>
      </c>
      <c r="AB2">
        <v>2.95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0.16</v>
      </c>
      <c r="AV2">
        <v>0</v>
      </c>
      <c r="AW2">
        <v>2</v>
      </c>
      <c r="AX2">
        <v>7855943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7855939</v>
      </c>
      <c r="C3">
        <v>7855936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228</v>
      </c>
      <c r="J3" t="s">
        <v>229</v>
      </c>
      <c r="K3" t="s">
        <v>230</v>
      </c>
      <c r="L3">
        <v>1346</v>
      </c>
      <c r="N3">
        <v>1009</v>
      </c>
      <c r="O3" t="s">
        <v>231</v>
      </c>
      <c r="P3" t="s">
        <v>231</v>
      </c>
      <c r="Q3">
        <v>1</v>
      </c>
      <c r="Y3">
        <v>0.001</v>
      </c>
      <c r="AA3">
        <v>24.69</v>
      </c>
      <c r="AB3">
        <v>0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0.01</v>
      </c>
      <c r="AU3" t="s">
        <v>232</v>
      </c>
      <c r="AV3">
        <v>0</v>
      </c>
      <c r="AW3">
        <v>2</v>
      </c>
      <c r="AX3">
        <v>7855944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7855940</v>
      </c>
      <c r="C4">
        <v>7855936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233</v>
      </c>
      <c r="J4" t="s">
        <v>234</v>
      </c>
      <c r="K4" t="s">
        <v>235</v>
      </c>
      <c r="L4">
        <v>1358</v>
      </c>
      <c r="N4">
        <v>1010</v>
      </c>
      <c r="O4" t="s">
        <v>236</v>
      </c>
      <c r="P4" t="s">
        <v>236</v>
      </c>
      <c r="Q4">
        <v>10</v>
      </c>
      <c r="Y4">
        <v>0.04000000000000001</v>
      </c>
      <c r="AA4">
        <v>10.86</v>
      </c>
      <c r="AB4">
        <v>0</v>
      </c>
      <c r="AC4">
        <v>0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0.4</v>
      </c>
      <c r="AU4" t="s">
        <v>232</v>
      </c>
      <c r="AV4">
        <v>0</v>
      </c>
      <c r="AW4">
        <v>2</v>
      </c>
      <c r="AX4">
        <v>7855945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7855941</v>
      </c>
      <c r="C5">
        <v>7855936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237</v>
      </c>
      <c r="J5" t="s">
        <v>238</v>
      </c>
      <c r="K5" t="s">
        <v>239</v>
      </c>
      <c r="L5">
        <v>1346</v>
      </c>
      <c r="N5">
        <v>1009</v>
      </c>
      <c r="O5" t="s">
        <v>231</v>
      </c>
      <c r="P5" t="s">
        <v>231</v>
      </c>
      <c r="Q5">
        <v>1</v>
      </c>
      <c r="Y5">
        <v>0.010000000000000002</v>
      </c>
      <c r="AA5">
        <v>100.97</v>
      </c>
      <c r="AB5">
        <v>0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0.1</v>
      </c>
      <c r="AU5" t="s">
        <v>232</v>
      </c>
      <c r="AV5">
        <v>0</v>
      </c>
      <c r="AW5">
        <v>2</v>
      </c>
      <c r="AX5">
        <v>7855946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ROW(Source!A25)</f>
        <v>25</v>
      </c>
      <c r="B6">
        <v>7855948</v>
      </c>
      <c r="C6">
        <v>7855947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240</v>
      </c>
      <c r="K6" t="s">
        <v>241</v>
      </c>
      <c r="L6">
        <v>1476</v>
      </c>
      <c r="N6">
        <v>1013</v>
      </c>
      <c r="O6" t="s">
        <v>222</v>
      </c>
      <c r="P6" t="s">
        <v>223</v>
      </c>
      <c r="Q6">
        <v>1</v>
      </c>
      <c r="Y6">
        <v>1</v>
      </c>
      <c r="AA6">
        <v>0</v>
      </c>
      <c r="AB6">
        <v>0</v>
      </c>
      <c r="AC6">
        <v>0</v>
      </c>
      <c r="AD6">
        <v>9.61</v>
      </c>
      <c r="AN6">
        <v>0</v>
      </c>
      <c r="AO6">
        <v>1</v>
      </c>
      <c r="AP6">
        <v>1</v>
      </c>
      <c r="AQ6">
        <v>0</v>
      </c>
      <c r="AR6">
        <v>0</v>
      </c>
      <c r="AT6">
        <v>1</v>
      </c>
      <c r="AV6">
        <v>1</v>
      </c>
      <c r="AW6">
        <v>2</v>
      </c>
      <c r="AX6">
        <v>7855955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ROW(Source!A25)</f>
        <v>25</v>
      </c>
      <c r="B7">
        <v>7855949</v>
      </c>
      <c r="C7">
        <v>7855947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224</v>
      </c>
      <c r="J7" t="s">
        <v>225</v>
      </c>
      <c r="K7" t="s">
        <v>226</v>
      </c>
      <c r="L7">
        <v>1368</v>
      </c>
      <c r="N7">
        <v>1011</v>
      </c>
      <c r="O7" t="s">
        <v>227</v>
      </c>
      <c r="P7" t="s">
        <v>227</v>
      </c>
      <c r="Q7">
        <v>1</v>
      </c>
      <c r="Y7">
        <v>0.06</v>
      </c>
      <c r="AA7">
        <v>0</v>
      </c>
      <c r="AB7">
        <v>2.95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0.06</v>
      </c>
      <c r="AV7">
        <v>0</v>
      </c>
      <c r="AW7">
        <v>2</v>
      </c>
      <c r="AX7">
        <v>7855956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7855950</v>
      </c>
      <c r="C8">
        <v>7855947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242</v>
      </c>
      <c r="J8" t="s">
        <v>243</v>
      </c>
      <c r="K8" t="s">
        <v>244</v>
      </c>
      <c r="L8">
        <v>1348</v>
      </c>
      <c r="N8">
        <v>1009</v>
      </c>
      <c r="O8" t="s">
        <v>245</v>
      </c>
      <c r="P8" t="s">
        <v>245</v>
      </c>
      <c r="Q8">
        <v>1000</v>
      </c>
      <c r="Y8">
        <v>1.0000000000000002E-06</v>
      </c>
      <c r="AA8">
        <v>465.96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1E-05</v>
      </c>
      <c r="AU8" t="s">
        <v>18</v>
      </c>
      <c r="AV8">
        <v>0</v>
      </c>
      <c r="AW8">
        <v>2</v>
      </c>
      <c r="AX8">
        <v>7855957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7855951</v>
      </c>
      <c r="C9">
        <v>7855947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1346</v>
      </c>
      <c r="N9">
        <v>1009</v>
      </c>
      <c r="O9" t="s">
        <v>231</v>
      </c>
      <c r="P9" t="s">
        <v>231</v>
      </c>
      <c r="Q9">
        <v>1</v>
      </c>
      <c r="Y9">
        <v>0.0005</v>
      </c>
      <c r="AA9">
        <v>19.17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0.005</v>
      </c>
      <c r="AU9" t="s">
        <v>18</v>
      </c>
      <c r="AV9">
        <v>0</v>
      </c>
      <c r="AW9">
        <v>2</v>
      </c>
      <c r="AX9">
        <v>7855958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7855952</v>
      </c>
      <c r="C10">
        <v>7855947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228</v>
      </c>
      <c r="J10" t="s">
        <v>229</v>
      </c>
      <c r="K10" t="s">
        <v>230</v>
      </c>
      <c r="L10">
        <v>1346</v>
      </c>
      <c r="N10">
        <v>1009</v>
      </c>
      <c r="O10" t="s">
        <v>231</v>
      </c>
      <c r="P10" t="s">
        <v>231</v>
      </c>
      <c r="Q10">
        <v>1</v>
      </c>
      <c r="Y10">
        <v>2E-05</v>
      </c>
      <c r="AA10">
        <v>24.69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0.0002</v>
      </c>
      <c r="AU10" t="s">
        <v>18</v>
      </c>
      <c r="AV10">
        <v>0</v>
      </c>
      <c r="AW10">
        <v>2</v>
      </c>
      <c r="AX10">
        <v>7855959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7855953</v>
      </c>
      <c r="C11">
        <v>7855947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233</v>
      </c>
      <c r="J11" t="s">
        <v>234</v>
      </c>
      <c r="K11" t="s">
        <v>235</v>
      </c>
      <c r="L11">
        <v>1358</v>
      </c>
      <c r="N11">
        <v>1010</v>
      </c>
      <c r="O11" t="s">
        <v>236</v>
      </c>
      <c r="P11" t="s">
        <v>236</v>
      </c>
      <c r="Q11">
        <v>10</v>
      </c>
      <c r="Y11">
        <v>0.010000000000000002</v>
      </c>
      <c r="AA11">
        <v>10.86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0.1</v>
      </c>
      <c r="AU11" t="s">
        <v>18</v>
      </c>
      <c r="AV11">
        <v>0</v>
      </c>
      <c r="AW11">
        <v>2</v>
      </c>
      <c r="AX11">
        <v>7855960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7855954</v>
      </c>
      <c r="C12">
        <v>7855947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237</v>
      </c>
      <c r="J12" t="s">
        <v>238</v>
      </c>
      <c r="K12" t="s">
        <v>239</v>
      </c>
      <c r="L12">
        <v>1346</v>
      </c>
      <c r="N12">
        <v>1009</v>
      </c>
      <c r="O12" t="s">
        <v>231</v>
      </c>
      <c r="P12" t="s">
        <v>231</v>
      </c>
      <c r="Q12">
        <v>1</v>
      </c>
      <c r="Y12">
        <v>0.0002</v>
      </c>
      <c r="AA12">
        <v>100.97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0.002</v>
      </c>
      <c r="AU12" t="s">
        <v>18</v>
      </c>
      <c r="AV12">
        <v>0</v>
      </c>
      <c r="AW12">
        <v>2</v>
      </c>
      <c r="AX12">
        <v>7855961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7855963</v>
      </c>
      <c r="C13">
        <v>7855962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240</v>
      </c>
      <c r="K13" t="s">
        <v>241</v>
      </c>
      <c r="L13">
        <v>1476</v>
      </c>
      <c r="N13">
        <v>1013</v>
      </c>
      <c r="O13" t="s">
        <v>222</v>
      </c>
      <c r="P13" t="s">
        <v>223</v>
      </c>
      <c r="Q13">
        <v>1</v>
      </c>
      <c r="Y13">
        <v>2</v>
      </c>
      <c r="AA13">
        <v>0</v>
      </c>
      <c r="AB13">
        <v>0</v>
      </c>
      <c r="AC13">
        <v>0</v>
      </c>
      <c r="AD13">
        <v>9.61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</v>
      </c>
      <c r="AV13">
        <v>1</v>
      </c>
      <c r="AW13">
        <v>2</v>
      </c>
      <c r="AX13">
        <v>7855969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7855964</v>
      </c>
      <c r="C14">
        <v>7855962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224</v>
      </c>
      <c r="J14" t="s">
        <v>225</v>
      </c>
      <c r="K14" t="s">
        <v>226</v>
      </c>
      <c r="L14">
        <v>1368</v>
      </c>
      <c r="N14">
        <v>1011</v>
      </c>
      <c r="O14" t="s">
        <v>227</v>
      </c>
      <c r="P14" t="s">
        <v>227</v>
      </c>
      <c r="Q14">
        <v>1</v>
      </c>
      <c r="Y14">
        <v>0.16</v>
      </c>
      <c r="AA14">
        <v>0</v>
      </c>
      <c r="AB14">
        <v>2.95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0.16</v>
      </c>
      <c r="AV14">
        <v>0</v>
      </c>
      <c r="AW14">
        <v>2</v>
      </c>
      <c r="AX14">
        <v>7855970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ROW(Source!A26)</f>
        <v>26</v>
      </c>
      <c r="B15">
        <v>7855965</v>
      </c>
      <c r="C15">
        <v>7855962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242</v>
      </c>
      <c r="J15" t="s">
        <v>243</v>
      </c>
      <c r="K15" t="s">
        <v>244</v>
      </c>
      <c r="L15">
        <v>1348</v>
      </c>
      <c r="N15">
        <v>1009</v>
      </c>
      <c r="O15" t="s">
        <v>245</v>
      </c>
      <c r="P15" t="s">
        <v>245</v>
      </c>
      <c r="Q15">
        <v>1000</v>
      </c>
      <c r="Y15">
        <v>1.0000000000000002E-06</v>
      </c>
      <c r="AA15">
        <v>465.96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1E-05</v>
      </c>
      <c r="AU15" t="s">
        <v>18</v>
      </c>
      <c r="AV15">
        <v>0</v>
      </c>
      <c r="AW15">
        <v>2</v>
      </c>
      <c r="AX15">
        <v>7855971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ROW(Source!A26)</f>
        <v>26</v>
      </c>
      <c r="B16">
        <v>7855966</v>
      </c>
      <c r="C16">
        <v>7855962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228</v>
      </c>
      <c r="J16" t="s">
        <v>229</v>
      </c>
      <c r="K16" t="s">
        <v>230</v>
      </c>
      <c r="L16">
        <v>1346</v>
      </c>
      <c r="N16">
        <v>1009</v>
      </c>
      <c r="O16" t="s">
        <v>231</v>
      </c>
      <c r="P16" t="s">
        <v>231</v>
      </c>
      <c r="Q16">
        <v>1</v>
      </c>
      <c r="Y16">
        <v>5E-05</v>
      </c>
      <c r="AA16">
        <v>24.69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0.0005</v>
      </c>
      <c r="AU16" t="s">
        <v>18</v>
      </c>
      <c r="AV16">
        <v>0</v>
      </c>
      <c r="AW16">
        <v>2</v>
      </c>
      <c r="AX16">
        <v>7855972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ROW(Source!A26)</f>
        <v>26</v>
      </c>
      <c r="B17">
        <v>7855967</v>
      </c>
      <c r="C17">
        <v>7855962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233</v>
      </c>
      <c r="J17" t="s">
        <v>234</v>
      </c>
      <c r="K17" t="s">
        <v>235</v>
      </c>
      <c r="L17">
        <v>1358</v>
      </c>
      <c r="N17">
        <v>1010</v>
      </c>
      <c r="O17" t="s">
        <v>236</v>
      </c>
      <c r="P17" t="s">
        <v>236</v>
      </c>
      <c r="Q17">
        <v>10</v>
      </c>
      <c r="Y17">
        <v>0.025</v>
      </c>
      <c r="AA17">
        <v>10.86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0.25</v>
      </c>
      <c r="AU17" t="s">
        <v>18</v>
      </c>
      <c r="AV17">
        <v>0</v>
      </c>
      <c r="AW17">
        <v>2</v>
      </c>
      <c r="AX17">
        <v>7855973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ROW(Source!A26)</f>
        <v>26</v>
      </c>
      <c r="B18">
        <v>7855968</v>
      </c>
      <c r="C18">
        <v>7855962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237</v>
      </c>
      <c r="J18" t="s">
        <v>238</v>
      </c>
      <c r="K18" t="s">
        <v>239</v>
      </c>
      <c r="L18">
        <v>1346</v>
      </c>
      <c r="N18">
        <v>1009</v>
      </c>
      <c r="O18" t="s">
        <v>231</v>
      </c>
      <c r="P18" t="s">
        <v>231</v>
      </c>
      <c r="Q18">
        <v>1</v>
      </c>
      <c r="Y18">
        <v>0.0005</v>
      </c>
      <c r="AA18">
        <v>100.97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0.005</v>
      </c>
      <c r="AU18" t="s">
        <v>18</v>
      </c>
      <c r="AV18">
        <v>0</v>
      </c>
      <c r="AW18">
        <v>2</v>
      </c>
      <c r="AX18">
        <v>7855974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ROW(Source!A27)</f>
        <v>27</v>
      </c>
      <c r="B19">
        <v>7855976</v>
      </c>
      <c r="C19">
        <v>7855975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240</v>
      </c>
      <c r="K19" t="s">
        <v>241</v>
      </c>
      <c r="L19">
        <v>1476</v>
      </c>
      <c r="N19">
        <v>1013</v>
      </c>
      <c r="O19" t="s">
        <v>222</v>
      </c>
      <c r="P19" t="s">
        <v>223</v>
      </c>
      <c r="Q19">
        <v>1</v>
      </c>
      <c r="Y19">
        <v>12.3</v>
      </c>
      <c r="AA19">
        <v>0</v>
      </c>
      <c r="AB19">
        <v>0</v>
      </c>
      <c r="AC19">
        <v>0</v>
      </c>
      <c r="AD19">
        <v>9.61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12.3</v>
      </c>
      <c r="AV19">
        <v>1</v>
      </c>
      <c r="AW19">
        <v>2</v>
      </c>
      <c r="AX19">
        <v>7855981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ROW(Source!A27)</f>
        <v>27</v>
      </c>
      <c r="B20">
        <v>7855977</v>
      </c>
      <c r="C20">
        <v>7855975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249</v>
      </c>
      <c r="L20">
        <v>608254</v>
      </c>
      <c r="N20">
        <v>1013</v>
      </c>
      <c r="O20" t="s">
        <v>250</v>
      </c>
      <c r="P20" t="s">
        <v>250</v>
      </c>
      <c r="Q20">
        <v>1</v>
      </c>
      <c r="Y20">
        <v>0.49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0.49</v>
      </c>
      <c r="AV20">
        <v>2</v>
      </c>
      <c r="AW20">
        <v>2</v>
      </c>
      <c r="AX20">
        <v>7855982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ROW(Source!A27)</f>
        <v>27</v>
      </c>
      <c r="B21">
        <v>7855978</v>
      </c>
      <c r="C21">
        <v>7855975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251</v>
      </c>
      <c r="J21" t="s">
        <v>252</v>
      </c>
      <c r="K21" t="s">
        <v>253</v>
      </c>
      <c r="L21">
        <v>1368</v>
      </c>
      <c r="N21">
        <v>1011</v>
      </c>
      <c r="O21" t="s">
        <v>227</v>
      </c>
      <c r="P21" t="s">
        <v>227</v>
      </c>
      <c r="Q21">
        <v>1</v>
      </c>
      <c r="Y21">
        <v>0.49</v>
      </c>
      <c r="AA21">
        <v>0</v>
      </c>
      <c r="AB21">
        <v>89.34</v>
      </c>
      <c r="AC21">
        <v>11.81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0.49</v>
      </c>
      <c r="AV21">
        <v>0</v>
      </c>
      <c r="AW21">
        <v>2</v>
      </c>
      <c r="AX21">
        <v>7855983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ROW(Source!A27)</f>
        <v>27</v>
      </c>
      <c r="B22">
        <v>7855979</v>
      </c>
      <c r="C22">
        <v>7855975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254</v>
      </c>
      <c r="J22" t="s">
        <v>255</v>
      </c>
      <c r="K22" t="s">
        <v>256</v>
      </c>
      <c r="L22">
        <v>1348</v>
      </c>
      <c r="N22">
        <v>1009</v>
      </c>
      <c r="O22" t="s">
        <v>245</v>
      </c>
      <c r="P22" t="s">
        <v>245</v>
      </c>
      <c r="Q22">
        <v>1000</v>
      </c>
      <c r="Y22">
        <v>3E-06</v>
      </c>
      <c r="AA22">
        <v>20055.08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3E-05</v>
      </c>
      <c r="AU22" t="s">
        <v>18</v>
      </c>
      <c r="AV22">
        <v>0</v>
      </c>
      <c r="AW22">
        <v>2</v>
      </c>
      <c r="AX22">
        <v>7855984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7855980</v>
      </c>
      <c r="C23">
        <v>7855975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257</v>
      </c>
      <c r="J23" t="s">
        <v>258</v>
      </c>
      <c r="K23" t="s">
        <v>259</v>
      </c>
      <c r="L23">
        <v>1346</v>
      </c>
      <c r="N23">
        <v>1009</v>
      </c>
      <c r="O23" t="s">
        <v>231</v>
      </c>
      <c r="P23" t="s">
        <v>231</v>
      </c>
      <c r="Q23">
        <v>1</v>
      </c>
      <c r="Y23">
        <v>0.0011</v>
      </c>
      <c r="AA23">
        <v>15.33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0.011</v>
      </c>
      <c r="AU23" t="s">
        <v>18</v>
      </c>
      <c r="AV23">
        <v>0</v>
      </c>
      <c r="AW23">
        <v>2</v>
      </c>
      <c r="AX23">
        <v>7855985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ROW(Source!A28)</f>
        <v>28</v>
      </c>
      <c r="B24">
        <v>7855987</v>
      </c>
      <c r="C24">
        <v>7855986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260</v>
      </c>
      <c r="K24" t="s">
        <v>261</v>
      </c>
      <c r="L24">
        <v>1476</v>
      </c>
      <c r="N24">
        <v>1013</v>
      </c>
      <c r="O24" t="s">
        <v>222</v>
      </c>
      <c r="P24" t="s">
        <v>223</v>
      </c>
      <c r="Q24">
        <v>1</v>
      </c>
      <c r="Y24">
        <v>3.52</v>
      </c>
      <c r="AA24">
        <v>0</v>
      </c>
      <c r="AB24">
        <v>0</v>
      </c>
      <c r="AC24">
        <v>0</v>
      </c>
      <c r="AD24">
        <v>9.39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3.52</v>
      </c>
      <c r="AV24">
        <v>1</v>
      </c>
      <c r="AW24">
        <v>2</v>
      </c>
      <c r="AX24">
        <v>7855999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ROW(Source!A28)</f>
        <v>28</v>
      </c>
      <c r="B25">
        <v>7855988</v>
      </c>
      <c r="C25">
        <v>7855986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249</v>
      </c>
      <c r="L25">
        <v>608254</v>
      </c>
      <c r="N25">
        <v>1013</v>
      </c>
      <c r="O25" t="s">
        <v>250</v>
      </c>
      <c r="P25" t="s">
        <v>250</v>
      </c>
      <c r="Q25">
        <v>1</v>
      </c>
      <c r="Y25">
        <v>1.58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1.58</v>
      </c>
      <c r="AV25">
        <v>2</v>
      </c>
      <c r="AW25">
        <v>2</v>
      </c>
      <c r="AX25">
        <v>7856000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ROW(Source!A28)</f>
        <v>28</v>
      </c>
      <c r="B26">
        <v>7855989</v>
      </c>
      <c r="C26">
        <v>7855986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262</v>
      </c>
      <c r="J26" t="s">
        <v>263</v>
      </c>
      <c r="K26" t="s">
        <v>264</v>
      </c>
      <c r="L26">
        <v>1480</v>
      </c>
      <c r="N26">
        <v>1013</v>
      </c>
      <c r="O26" t="s">
        <v>265</v>
      </c>
      <c r="P26" t="s">
        <v>266</v>
      </c>
      <c r="Q26">
        <v>1</v>
      </c>
      <c r="Y26">
        <v>0.01</v>
      </c>
      <c r="AA26">
        <v>0</v>
      </c>
      <c r="AB26">
        <v>134.99</v>
      </c>
      <c r="AC26">
        <v>11.81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0.01</v>
      </c>
      <c r="AV26">
        <v>0</v>
      </c>
      <c r="AW26">
        <v>2</v>
      </c>
      <c r="AX26">
        <v>7856001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ROW(Source!A28)</f>
        <v>28</v>
      </c>
      <c r="B27">
        <v>7855990</v>
      </c>
      <c r="C27">
        <v>7855986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267</v>
      </c>
      <c r="J27" t="s">
        <v>268</v>
      </c>
      <c r="K27" t="s">
        <v>269</v>
      </c>
      <c r="L27">
        <v>1368</v>
      </c>
      <c r="N27">
        <v>1011</v>
      </c>
      <c r="O27" t="s">
        <v>227</v>
      </c>
      <c r="P27" t="s">
        <v>227</v>
      </c>
      <c r="Q27">
        <v>1</v>
      </c>
      <c r="Y27">
        <v>1.56</v>
      </c>
      <c r="AA27">
        <v>0</v>
      </c>
      <c r="AB27">
        <v>32.01</v>
      </c>
      <c r="AC27">
        <v>11.81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1.56</v>
      </c>
      <c r="AV27">
        <v>0</v>
      </c>
      <c r="AW27">
        <v>2</v>
      </c>
      <c r="AX27">
        <v>7856002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ROW(Source!A28)</f>
        <v>28</v>
      </c>
      <c r="B28">
        <v>7855991</v>
      </c>
      <c r="C28">
        <v>7855986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270</v>
      </c>
      <c r="J28" t="s">
        <v>271</v>
      </c>
      <c r="K28" t="s">
        <v>272</v>
      </c>
      <c r="L28">
        <v>1368</v>
      </c>
      <c r="N28">
        <v>1011</v>
      </c>
      <c r="O28" t="s">
        <v>227</v>
      </c>
      <c r="P28" t="s">
        <v>227</v>
      </c>
      <c r="Q28">
        <v>1</v>
      </c>
      <c r="Y28">
        <v>0.01</v>
      </c>
      <c r="AA28">
        <v>0</v>
      </c>
      <c r="AB28">
        <v>70.53</v>
      </c>
      <c r="AC28">
        <v>11.81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0.01</v>
      </c>
      <c r="AV28">
        <v>0</v>
      </c>
      <c r="AW28">
        <v>2</v>
      </c>
      <c r="AX28">
        <v>7856003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ROW(Source!A28)</f>
        <v>28</v>
      </c>
      <c r="B29">
        <v>7855992</v>
      </c>
      <c r="C29">
        <v>7855986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273</v>
      </c>
      <c r="J29" t="s">
        <v>274</v>
      </c>
      <c r="K29" t="s">
        <v>275</v>
      </c>
      <c r="L29">
        <v>1346</v>
      </c>
      <c r="N29">
        <v>1009</v>
      </c>
      <c r="O29" t="s">
        <v>231</v>
      </c>
      <c r="P29" t="s">
        <v>231</v>
      </c>
      <c r="Q29">
        <v>1</v>
      </c>
      <c r="Y29">
        <v>0.005000000000000001</v>
      </c>
      <c r="AA29">
        <v>12.6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0.05</v>
      </c>
      <c r="AU29" t="s">
        <v>18</v>
      </c>
      <c r="AV29">
        <v>0</v>
      </c>
      <c r="AW29">
        <v>2</v>
      </c>
      <c r="AX29">
        <v>7856004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ROW(Source!A28)</f>
        <v>28</v>
      </c>
      <c r="B30">
        <v>7855993</v>
      </c>
      <c r="C30">
        <v>7855986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276</v>
      </c>
      <c r="J30" t="s">
        <v>277</v>
      </c>
      <c r="K30" t="s">
        <v>278</v>
      </c>
      <c r="L30">
        <v>1356</v>
      </c>
      <c r="N30">
        <v>1010</v>
      </c>
      <c r="O30" t="s">
        <v>279</v>
      </c>
      <c r="P30" t="s">
        <v>279</v>
      </c>
      <c r="Q30">
        <v>1000</v>
      </c>
      <c r="Y30">
        <v>0.002</v>
      </c>
      <c r="AA30">
        <v>72.05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0.02</v>
      </c>
      <c r="AU30" t="s">
        <v>18</v>
      </c>
      <c r="AV30">
        <v>0</v>
      </c>
      <c r="AW30">
        <v>2</v>
      </c>
      <c r="AX30">
        <v>7856005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ROW(Source!A28)</f>
        <v>28</v>
      </c>
      <c r="B31">
        <v>7855994</v>
      </c>
      <c r="C31">
        <v>7855986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280</v>
      </c>
      <c r="J31" t="s">
        <v>281</v>
      </c>
      <c r="K31" t="s">
        <v>282</v>
      </c>
      <c r="L31">
        <v>1355</v>
      </c>
      <c r="N31">
        <v>1010</v>
      </c>
      <c r="O31" t="s">
        <v>62</v>
      </c>
      <c r="P31" t="s">
        <v>62</v>
      </c>
      <c r="Q31">
        <v>100</v>
      </c>
      <c r="Y31">
        <v>0.005000000000000001</v>
      </c>
      <c r="AA31">
        <v>28.41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0.05</v>
      </c>
      <c r="AU31" t="s">
        <v>18</v>
      </c>
      <c r="AV31">
        <v>0</v>
      </c>
      <c r="AW31">
        <v>2</v>
      </c>
      <c r="AX31">
        <v>7856006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ROW(Source!A28)</f>
        <v>28</v>
      </c>
      <c r="B32">
        <v>7855995</v>
      </c>
      <c r="C32">
        <v>7855986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283</v>
      </c>
      <c r="J32" t="s">
        <v>284</v>
      </c>
      <c r="K32" t="s">
        <v>285</v>
      </c>
      <c r="L32">
        <v>1308</v>
      </c>
      <c r="N32">
        <v>1003</v>
      </c>
      <c r="O32" t="s">
        <v>32</v>
      </c>
      <c r="P32" t="s">
        <v>32</v>
      </c>
      <c r="Q32">
        <v>100</v>
      </c>
      <c r="Y32">
        <v>0.005000000000000001</v>
      </c>
      <c r="AA32">
        <v>176.96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0.05</v>
      </c>
      <c r="AU32" t="s">
        <v>18</v>
      </c>
      <c r="AV32">
        <v>0</v>
      </c>
      <c r="AW32">
        <v>2</v>
      </c>
      <c r="AX32">
        <v>7856007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ROW(Source!A28)</f>
        <v>28</v>
      </c>
      <c r="B33">
        <v>7855996</v>
      </c>
      <c r="C33">
        <v>7855986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286</v>
      </c>
      <c r="J33" t="s">
        <v>287</v>
      </c>
      <c r="K33" t="s">
        <v>288</v>
      </c>
      <c r="L33">
        <v>1355</v>
      </c>
      <c r="N33">
        <v>1010</v>
      </c>
      <c r="O33" t="s">
        <v>62</v>
      </c>
      <c r="P33" t="s">
        <v>62</v>
      </c>
      <c r="Q33">
        <v>100</v>
      </c>
      <c r="Y33">
        <v>0.026000000000000002</v>
      </c>
      <c r="AA33">
        <v>3.05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0.26</v>
      </c>
      <c r="AU33" t="s">
        <v>18</v>
      </c>
      <c r="AV33">
        <v>0</v>
      </c>
      <c r="AW33">
        <v>2</v>
      </c>
      <c r="AX33">
        <v>7856008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ROW(Source!A28)</f>
        <v>28</v>
      </c>
      <c r="B34">
        <v>7855997</v>
      </c>
      <c r="C34">
        <v>7855986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289</v>
      </c>
      <c r="J34" t="s">
        <v>290</v>
      </c>
      <c r="K34" t="s">
        <v>291</v>
      </c>
      <c r="L34">
        <v>1355</v>
      </c>
      <c r="N34">
        <v>1010</v>
      </c>
      <c r="O34" t="s">
        <v>62</v>
      </c>
      <c r="P34" t="s">
        <v>62</v>
      </c>
      <c r="Q34">
        <v>100</v>
      </c>
      <c r="Y34">
        <v>0.010000000000000002</v>
      </c>
      <c r="AA34">
        <v>150.82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0.1</v>
      </c>
      <c r="AU34" t="s">
        <v>18</v>
      </c>
      <c r="AV34">
        <v>0</v>
      </c>
      <c r="AW34">
        <v>2</v>
      </c>
      <c r="AX34">
        <v>7856009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ROW(Source!A28)</f>
        <v>28</v>
      </c>
      <c r="B35">
        <v>7855998</v>
      </c>
      <c r="C35">
        <v>7855986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292</v>
      </c>
      <c r="J35" t="s">
        <v>293</v>
      </c>
      <c r="K35" t="s">
        <v>294</v>
      </c>
      <c r="L35">
        <v>1346</v>
      </c>
      <c r="N35">
        <v>1009</v>
      </c>
      <c r="O35" t="s">
        <v>231</v>
      </c>
      <c r="P35" t="s">
        <v>231</v>
      </c>
      <c r="Q35">
        <v>1</v>
      </c>
      <c r="Y35">
        <v>0.016</v>
      </c>
      <c r="AA35">
        <v>198.66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0.16</v>
      </c>
      <c r="AU35" t="s">
        <v>18</v>
      </c>
      <c r="AV35">
        <v>0</v>
      </c>
      <c r="AW35">
        <v>2</v>
      </c>
      <c r="AX35">
        <v>7856010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ROW(Source!A29)</f>
        <v>29</v>
      </c>
      <c r="B36">
        <v>7856012</v>
      </c>
      <c r="C36">
        <v>7856011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260</v>
      </c>
      <c r="K36" t="s">
        <v>261</v>
      </c>
      <c r="L36">
        <v>1476</v>
      </c>
      <c r="N36">
        <v>1013</v>
      </c>
      <c r="O36" t="s">
        <v>222</v>
      </c>
      <c r="P36" t="s">
        <v>223</v>
      </c>
      <c r="Q36">
        <v>1</v>
      </c>
      <c r="Y36">
        <v>28.4</v>
      </c>
      <c r="AA36">
        <v>0</v>
      </c>
      <c r="AB36">
        <v>0</v>
      </c>
      <c r="AC36">
        <v>0</v>
      </c>
      <c r="AD36">
        <v>9.39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28.4</v>
      </c>
      <c r="AV36">
        <v>1</v>
      </c>
      <c r="AW36">
        <v>2</v>
      </c>
      <c r="AX36">
        <v>7856031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ROW(Source!A29)</f>
        <v>29</v>
      </c>
      <c r="B37">
        <v>7856013</v>
      </c>
      <c r="C37">
        <v>7856011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249</v>
      </c>
      <c r="L37">
        <v>608254</v>
      </c>
      <c r="N37">
        <v>1013</v>
      </c>
      <c r="O37" t="s">
        <v>250</v>
      </c>
      <c r="P37" t="s">
        <v>250</v>
      </c>
      <c r="Q37">
        <v>1</v>
      </c>
      <c r="Y37">
        <v>16.6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16.6</v>
      </c>
      <c r="AV37">
        <v>2</v>
      </c>
      <c r="AW37">
        <v>2</v>
      </c>
      <c r="AX37">
        <v>7856032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ROW(Source!A29)</f>
        <v>29</v>
      </c>
      <c r="B38">
        <v>7856014</v>
      </c>
      <c r="C38">
        <v>7856011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262</v>
      </c>
      <c r="J38" t="s">
        <v>263</v>
      </c>
      <c r="K38" t="s">
        <v>264</v>
      </c>
      <c r="L38">
        <v>1480</v>
      </c>
      <c r="N38">
        <v>1013</v>
      </c>
      <c r="O38" t="s">
        <v>265</v>
      </c>
      <c r="P38" t="s">
        <v>266</v>
      </c>
      <c r="Q38">
        <v>1</v>
      </c>
      <c r="Y38">
        <v>0.36</v>
      </c>
      <c r="AA38">
        <v>0</v>
      </c>
      <c r="AB38">
        <v>134.99</v>
      </c>
      <c r="AC38">
        <v>11.81</v>
      </c>
      <c r="AD38">
        <v>0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0.36</v>
      </c>
      <c r="AV38">
        <v>0</v>
      </c>
      <c r="AW38">
        <v>2</v>
      </c>
      <c r="AX38">
        <v>7856033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ROW(Source!A29)</f>
        <v>29</v>
      </c>
      <c r="B39">
        <v>7856015</v>
      </c>
      <c r="C39">
        <v>7856011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267</v>
      </c>
      <c r="J39" t="s">
        <v>268</v>
      </c>
      <c r="K39" t="s">
        <v>269</v>
      </c>
      <c r="L39">
        <v>1368</v>
      </c>
      <c r="N39">
        <v>1011</v>
      </c>
      <c r="O39" t="s">
        <v>227</v>
      </c>
      <c r="P39" t="s">
        <v>227</v>
      </c>
      <c r="Q39">
        <v>1</v>
      </c>
      <c r="Y39">
        <v>15.9</v>
      </c>
      <c r="AA39">
        <v>0</v>
      </c>
      <c r="AB39">
        <v>32.01</v>
      </c>
      <c r="AC39">
        <v>11.81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15.9</v>
      </c>
      <c r="AV39">
        <v>0</v>
      </c>
      <c r="AW39">
        <v>2</v>
      </c>
      <c r="AX39">
        <v>7856034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ROW(Source!A29)</f>
        <v>29</v>
      </c>
      <c r="B40">
        <v>7856016</v>
      </c>
      <c r="C40">
        <v>7856011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295</v>
      </c>
      <c r="J40" t="s">
        <v>296</v>
      </c>
      <c r="K40" t="s">
        <v>297</v>
      </c>
      <c r="L40">
        <v>1368</v>
      </c>
      <c r="N40">
        <v>1011</v>
      </c>
      <c r="O40" t="s">
        <v>227</v>
      </c>
      <c r="P40" t="s">
        <v>227</v>
      </c>
      <c r="Q40">
        <v>1</v>
      </c>
      <c r="Y40">
        <v>2.59</v>
      </c>
      <c r="AA40">
        <v>0</v>
      </c>
      <c r="AB40">
        <v>2.94</v>
      </c>
      <c r="AC40">
        <v>0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2.59</v>
      </c>
      <c r="AV40">
        <v>0</v>
      </c>
      <c r="AW40">
        <v>2</v>
      </c>
      <c r="AX40">
        <v>7856035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ROW(Source!A29)</f>
        <v>29</v>
      </c>
      <c r="B41">
        <v>7856017</v>
      </c>
      <c r="C41">
        <v>7856011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227</v>
      </c>
      <c r="P41" t="s">
        <v>227</v>
      </c>
      <c r="Q41">
        <v>1</v>
      </c>
      <c r="Y41">
        <v>0.36</v>
      </c>
      <c r="AA41">
        <v>0</v>
      </c>
      <c r="AB41">
        <v>70.53</v>
      </c>
      <c r="AC41">
        <v>11.81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0.36</v>
      </c>
      <c r="AV41">
        <v>0</v>
      </c>
      <c r="AW41">
        <v>2</v>
      </c>
      <c r="AX41">
        <v>7856036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ROW(Source!A29)</f>
        <v>29</v>
      </c>
      <c r="B42">
        <v>7856018</v>
      </c>
      <c r="C42">
        <v>7856011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298</v>
      </c>
      <c r="J42" t="s">
        <v>299</v>
      </c>
      <c r="K42" t="s">
        <v>300</v>
      </c>
      <c r="L42">
        <v>1348</v>
      </c>
      <c r="N42">
        <v>1009</v>
      </c>
      <c r="O42" t="s">
        <v>245</v>
      </c>
      <c r="P42" t="s">
        <v>245</v>
      </c>
      <c r="Q42">
        <v>1000</v>
      </c>
      <c r="Y42">
        <v>7.000000000000001E-05</v>
      </c>
      <c r="AA42">
        <v>12122.7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0.0007</v>
      </c>
      <c r="AU42" t="s">
        <v>18</v>
      </c>
      <c r="AV42">
        <v>0</v>
      </c>
      <c r="AW42">
        <v>2</v>
      </c>
      <c r="AX42">
        <v>7856037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ROW(Source!A29)</f>
        <v>29</v>
      </c>
      <c r="B43">
        <v>7856019</v>
      </c>
      <c r="C43">
        <v>7856011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301</v>
      </c>
      <c r="J43" t="s">
        <v>302</v>
      </c>
      <c r="K43" t="s">
        <v>303</v>
      </c>
      <c r="L43">
        <v>1346</v>
      </c>
      <c r="N43">
        <v>1009</v>
      </c>
      <c r="O43" t="s">
        <v>231</v>
      </c>
      <c r="P43" t="s">
        <v>231</v>
      </c>
      <c r="Q43">
        <v>1</v>
      </c>
      <c r="Y43">
        <v>0.019000000000000003</v>
      </c>
      <c r="AA43">
        <v>9.45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0.19</v>
      </c>
      <c r="AU43" t="s">
        <v>18</v>
      </c>
      <c r="AV43">
        <v>0</v>
      </c>
      <c r="AW43">
        <v>2</v>
      </c>
      <c r="AX43">
        <v>7856038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ROW(Source!A29)</f>
        <v>29</v>
      </c>
      <c r="B44">
        <v>7856020</v>
      </c>
      <c r="C44">
        <v>7856011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304</v>
      </c>
      <c r="J44" t="s">
        <v>305</v>
      </c>
      <c r="K44" t="s">
        <v>306</v>
      </c>
      <c r="L44">
        <v>1346</v>
      </c>
      <c r="N44">
        <v>1009</v>
      </c>
      <c r="O44" t="s">
        <v>231</v>
      </c>
      <c r="P44" t="s">
        <v>231</v>
      </c>
      <c r="Q44">
        <v>1</v>
      </c>
      <c r="Y44">
        <v>0.015</v>
      </c>
      <c r="AA44">
        <v>19.08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0.15</v>
      </c>
      <c r="AU44" t="s">
        <v>18</v>
      </c>
      <c r="AV44">
        <v>0</v>
      </c>
      <c r="AW44">
        <v>2</v>
      </c>
      <c r="AX44">
        <v>7856039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ROW(Source!A29)</f>
        <v>29</v>
      </c>
      <c r="B45">
        <v>7856021</v>
      </c>
      <c r="C45">
        <v>7856011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273</v>
      </c>
      <c r="J45" t="s">
        <v>274</v>
      </c>
      <c r="K45" t="s">
        <v>275</v>
      </c>
      <c r="L45">
        <v>1346</v>
      </c>
      <c r="N45">
        <v>1009</v>
      </c>
      <c r="O45" t="s">
        <v>231</v>
      </c>
      <c r="P45" t="s">
        <v>231</v>
      </c>
      <c r="Q45">
        <v>1</v>
      </c>
      <c r="Y45">
        <v>0.04000000000000001</v>
      </c>
      <c r="AA45">
        <v>12.6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0.4</v>
      </c>
      <c r="AU45" t="s">
        <v>18</v>
      </c>
      <c r="AV45">
        <v>0</v>
      </c>
      <c r="AW45">
        <v>2</v>
      </c>
      <c r="AX45">
        <v>7856040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ROW(Source!A29)</f>
        <v>29</v>
      </c>
      <c r="B46">
        <v>7856022</v>
      </c>
      <c r="C46">
        <v>7856011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307</v>
      </c>
      <c r="J46" t="s">
        <v>308</v>
      </c>
      <c r="K46" t="s">
        <v>309</v>
      </c>
      <c r="L46">
        <v>1346</v>
      </c>
      <c r="N46">
        <v>1009</v>
      </c>
      <c r="O46" t="s">
        <v>231</v>
      </c>
      <c r="P46" t="s">
        <v>231</v>
      </c>
      <c r="Q46">
        <v>1</v>
      </c>
      <c r="Y46">
        <v>0.010000000000000002</v>
      </c>
      <c r="AA46">
        <v>3.76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0.1</v>
      </c>
      <c r="AU46" t="s">
        <v>18</v>
      </c>
      <c r="AV46">
        <v>0</v>
      </c>
      <c r="AW46">
        <v>2</v>
      </c>
      <c r="AX46">
        <v>7856041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ROW(Source!A29)</f>
        <v>29</v>
      </c>
      <c r="B47">
        <v>7856023</v>
      </c>
      <c r="C47">
        <v>7856011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310</v>
      </c>
      <c r="J47" t="s">
        <v>311</v>
      </c>
      <c r="K47" t="s">
        <v>312</v>
      </c>
      <c r="L47">
        <v>1354</v>
      </c>
      <c r="N47">
        <v>1010</v>
      </c>
      <c r="O47" t="s">
        <v>56</v>
      </c>
      <c r="P47" t="s">
        <v>56</v>
      </c>
      <c r="Q47">
        <v>1</v>
      </c>
      <c r="Y47">
        <v>0.4</v>
      </c>
      <c r="AA47">
        <v>76.6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4</v>
      </c>
      <c r="AU47" t="s">
        <v>18</v>
      </c>
      <c r="AV47">
        <v>0</v>
      </c>
      <c r="AW47">
        <v>2</v>
      </c>
      <c r="AX47">
        <v>7856042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ROW(Source!A29)</f>
        <v>29</v>
      </c>
      <c r="B48">
        <v>7856024</v>
      </c>
      <c r="C48">
        <v>7856011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313</v>
      </c>
      <c r="J48" t="s">
        <v>314</v>
      </c>
      <c r="K48" t="s">
        <v>315</v>
      </c>
      <c r="L48">
        <v>1348</v>
      </c>
      <c r="N48">
        <v>1009</v>
      </c>
      <c r="O48" t="s">
        <v>245</v>
      </c>
      <c r="P48" t="s">
        <v>245</v>
      </c>
      <c r="Q48">
        <v>1000</v>
      </c>
      <c r="Y48">
        <v>0.005000000000000001</v>
      </c>
      <c r="AA48">
        <v>8844.96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0.05</v>
      </c>
      <c r="AU48" t="s">
        <v>18</v>
      </c>
      <c r="AV48">
        <v>0</v>
      </c>
      <c r="AW48">
        <v>2</v>
      </c>
      <c r="AX48">
        <v>7856043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7856025</v>
      </c>
      <c r="C49">
        <v>7856011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316</v>
      </c>
      <c r="J49" t="s">
        <v>317</v>
      </c>
      <c r="K49" t="s">
        <v>318</v>
      </c>
      <c r="L49">
        <v>1358</v>
      </c>
      <c r="N49">
        <v>1010</v>
      </c>
      <c r="O49" t="s">
        <v>236</v>
      </c>
      <c r="P49" t="s">
        <v>236</v>
      </c>
      <c r="Q49">
        <v>10</v>
      </c>
      <c r="Y49">
        <v>0.49000000000000005</v>
      </c>
      <c r="AA49">
        <v>1.94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4.9</v>
      </c>
      <c r="AU49" t="s">
        <v>18</v>
      </c>
      <c r="AV49">
        <v>0</v>
      </c>
      <c r="AW49">
        <v>2</v>
      </c>
      <c r="AX49">
        <v>7856044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7856026</v>
      </c>
      <c r="C50">
        <v>7856011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319</v>
      </c>
      <c r="J50" t="s">
        <v>320</v>
      </c>
      <c r="K50" t="s">
        <v>321</v>
      </c>
      <c r="L50">
        <v>1355</v>
      </c>
      <c r="N50">
        <v>1010</v>
      </c>
      <c r="O50" t="s">
        <v>62</v>
      </c>
      <c r="P50" t="s">
        <v>62</v>
      </c>
      <c r="Q50">
        <v>100</v>
      </c>
      <c r="Y50">
        <v>0.008</v>
      </c>
      <c r="AA50">
        <v>317.32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0.08</v>
      </c>
      <c r="AU50" t="s">
        <v>18</v>
      </c>
      <c r="AV50">
        <v>0</v>
      </c>
      <c r="AW50">
        <v>2</v>
      </c>
      <c r="AX50">
        <v>7856045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7856027</v>
      </c>
      <c r="C51">
        <v>7856011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1354</v>
      </c>
      <c r="N51">
        <v>1010</v>
      </c>
      <c r="O51" t="s">
        <v>56</v>
      </c>
      <c r="P51" t="s">
        <v>56</v>
      </c>
      <c r="Q51">
        <v>1</v>
      </c>
      <c r="Y51">
        <v>1.2000000000000002</v>
      </c>
      <c r="AA51">
        <v>15.38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12</v>
      </c>
      <c r="AU51" t="s">
        <v>18</v>
      </c>
      <c r="AV51">
        <v>0</v>
      </c>
      <c r="AW51">
        <v>2</v>
      </c>
      <c r="AX51">
        <v>7856046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7856028</v>
      </c>
      <c r="C52">
        <v>7856011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280</v>
      </c>
      <c r="J52" t="s">
        <v>281</v>
      </c>
      <c r="K52" t="s">
        <v>282</v>
      </c>
      <c r="L52">
        <v>1355</v>
      </c>
      <c r="N52">
        <v>1010</v>
      </c>
      <c r="O52" t="s">
        <v>62</v>
      </c>
      <c r="P52" t="s">
        <v>62</v>
      </c>
      <c r="Q52">
        <v>100</v>
      </c>
      <c r="Y52">
        <v>0.041</v>
      </c>
      <c r="AA52">
        <v>28.41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0.41</v>
      </c>
      <c r="AU52" t="s">
        <v>18</v>
      </c>
      <c r="AV52">
        <v>0</v>
      </c>
      <c r="AW52">
        <v>2</v>
      </c>
      <c r="AX52">
        <v>7856047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7856029</v>
      </c>
      <c r="C53">
        <v>7856011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286</v>
      </c>
      <c r="J53" t="s">
        <v>287</v>
      </c>
      <c r="K53" t="s">
        <v>288</v>
      </c>
      <c r="L53">
        <v>1355</v>
      </c>
      <c r="N53">
        <v>1010</v>
      </c>
      <c r="O53" t="s">
        <v>62</v>
      </c>
      <c r="P53" t="s">
        <v>62</v>
      </c>
      <c r="Q53">
        <v>100</v>
      </c>
      <c r="Y53">
        <v>0.225</v>
      </c>
      <c r="AA53">
        <v>3.05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2.25</v>
      </c>
      <c r="AU53" t="s">
        <v>18</v>
      </c>
      <c r="AV53">
        <v>0</v>
      </c>
      <c r="AW53">
        <v>2</v>
      </c>
      <c r="AX53">
        <v>7856048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7856030</v>
      </c>
      <c r="C54">
        <v>7856011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289</v>
      </c>
      <c r="J54" t="s">
        <v>290</v>
      </c>
      <c r="K54" t="s">
        <v>291</v>
      </c>
      <c r="L54">
        <v>1355</v>
      </c>
      <c r="N54">
        <v>1010</v>
      </c>
      <c r="O54" t="s">
        <v>62</v>
      </c>
      <c r="P54" t="s">
        <v>62</v>
      </c>
      <c r="Q54">
        <v>100</v>
      </c>
      <c r="Y54">
        <v>0.064</v>
      </c>
      <c r="AA54">
        <v>150.82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0.64</v>
      </c>
      <c r="AU54" t="s">
        <v>18</v>
      </c>
      <c r="AV54">
        <v>0</v>
      </c>
      <c r="AW54">
        <v>2</v>
      </c>
      <c r="AX54">
        <v>7856049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7856051</v>
      </c>
      <c r="C55">
        <v>7856050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260</v>
      </c>
      <c r="K55" t="s">
        <v>261</v>
      </c>
      <c r="L55">
        <v>1476</v>
      </c>
      <c r="N55">
        <v>1013</v>
      </c>
      <c r="O55" t="s">
        <v>222</v>
      </c>
      <c r="P55" t="s">
        <v>223</v>
      </c>
      <c r="Q55">
        <v>1</v>
      </c>
      <c r="Y55">
        <v>37.6</v>
      </c>
      <c r="AA55">
        <v>0</v>
      </c>
      <c r="AB55">
        <v>0</v>
      </c>
      <c r="AC55">
        <v>0</v>
      </c>
      <c r="AD55">
        <v>9.39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37.6</v>
      </c>
      <c r="AV55">
        <v>1</v>
      </c>
      <c r="AW55">
        <v>2</v>
      </c>
      <c r="AX55">
        <v>7856064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7856052</v>
      </c>
      <c r="C56">
        <v>7856050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249</v>
      </c>
      <c r="L56">
        <v>608254</v>
      </c>
      <c r="N56">
        <v>1013</v>
      </c>
      <c r="O56" t="s">
        <v>250</v>
      </c>
      <c r="P56" t="s">
        <v>250</v>
      </c>
      <c r="Q56">
        <v>1</v>
      </c>
      <c r="Y56">
        <v>15.3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15.3</v>
      </c>
      <c r="AV56">
        <v>2</v>
      </c>
      <c r="AW56">
        <v>2</v>
      </c>
      <c r="AX56">
        <v>7856065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7856053</v>
      </c>
      <c r="C57">
        <v>7856050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262</v>
      </c>
      <c r="J57" t="s">
        <v>263</v>
      </c>
      <c r="K57" t="s">
        <v>264</v>
      </c>
      <c r="L57">
        <v>1480</v>
      </c>
      <c r="N57">
        <v>1013</v>
      </c>
      <c r="O57" t="s">
        <v>265</v>
      </c>
      <c r="P57" t="s">
        <v>266</v>
      </c>
      <c r="Q57">
        <v>1</v>
      </c>
      <c r="Y57">
        <v>1.75</v>
      </c>
      <c r="AA57">
        <v>0</v>
      </c>
      <c r="AB57">
        <v>134.99</v>
      </c>
      <c r="AC57">
        <v>11.81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1.75</v>
      </c>
      <c r="AV57">
        <v>0</v>
      </c>
      <c r="AW57">
        <v>2</v>
      </c>
      <c r="AX57">
        <v>7856066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7856054</v>
      </c>
      <c r="C58">
        <v>7856050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267</v>
      </c>
      <c r="J58" t="s">
        <v>268</v>
      </c>
      <c r="K58" t="s">
        <v>269</v>
      </c>
      <c r="L58">
        <v>1368</v>
      </c>
      <c r="N58">
        <v>1011</v>
      </c>
      <c r="O58" t="s">
        <v>227</v>
      </c>
      <c r="P58" t="s">
        <v>227</v>
      </c>
      <c r="Q58">
        <v>1</v>
      </c>
      <c r="Y58">
        <v>11.8</v>
      </c>
      <c r="AA58">
        <v>0</v>
      </c>
      <c r="AB58">
        <v>32.01</v>
      </c>
      <c r="AC58">
        <v>11.81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11.8</v>
      </c>
      <c r="AV58">
        <v>0</v>
      </c>
      <c r="AW58">
        <v>2</v>
      </c>
      <c r="AX58">
        <v>7856067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7856055</v>
      </c>
      <c r="C59">
        <v>7856050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295</v>
      </c>
      <c r="J59" t="s">
        <v>296</v>
      </c>
      <c r="K59" t="s">
        <v>297</v>
      </c>
      <c r="L59">
        <v>1368</v>
      </c>
      <c r="N59">
        <v>1011</v>
      </c>
      <c r="O59" t="s">
        <v>227</v>
      </c>
      <c r="P59" t="s">
        <v>227</v>
      </c>
      <c r="Q59">
        <v>1</v>
      </c>
      <c r="Y59">
        <v>3.17</v>
      </c>
      <c r="AA59">
        <v>0</v>
      </c>
      <c r="AB59">
        <v>2.94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3.17</v>
      </c>
      <c r="AV59">
        <v>0</v>
      </c>
      <c r="AW59">
        <v>2</v>
      </c>
      <c r="AX59">
        <v>7856068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7856056</v>
      </c>
      <c r="C60">
        <v>7856050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325</v>
      </c>
      <c r="J60" t="s">
        <v>225</v>
      </c>
      <c r="K60" t="s">
        <v>326</v>
      </c>
      <c r="L60">
        <v>1368</v>
      </c>
      <c r="N60">
        <v>1011</v>
      </c>
      <c r="O60" t="s">
        <v>227</v>
      </c>
      <c r="P60" t="s">
        <v>227</v>
      </c>
      <c r="Q60">
        <v>1</v>
      </c>
      <c r="Y60">
        <v>2.47</v>
      </c>
      <c r="AA60">
        <v>0</v>
      </c>
      <c r="AB60">
        <v>0.56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2.47</v>
      </c>
      <c r="AV60">
        <v>0</v>
      </c>
      <c r="AW60">
        <v>2</v>
      </c>
      <c r="AX60">
        <v>7856069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7856057</v>
      </c>
      <c r="C61">
        <v>7856050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270</v>
      </c>
      <c r="J61" t="s">
        <v>271</v>
      </c>
      <c r="K61" t="s">
        <v>272</v>
      </c>
      <c r="L61">
        <v>1368</v>
      </c>
      <c r="N61">
        <v>1011</v>
      </c>
      <c r="O61" t="s">
        <v>227</v>
      </c>
      <c r="P61" t="s">
        <v>227</v>
      </c>
      <c r="Q61">
        <v>1</v>
      </c>
      <c r="Y61">
        <v>1.75</v>
      </c>
      <c r="AA61">
        <v>0</v>
      </c>
      <c r="AB61">
        <v>70.53</v>
      </c>
      <c r="AC61">
        <v>11.81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1.75</v>
      </c>
      <c r="AV61">
        <v>0</v>
      </c>
      <c r="AW61">
        <v>2</v>
      </c>
      <c r="AX61">
        <v>7856070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ROW(Source!A30)</f>
        <v>30</v>
      </c>
      <c r="B62">
        <v>7856058</v>
      </c>
      <c r="C62">
        <v>7856050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301</v>
      </c>
      <c r="J62" t="s">
        <v>302</v>
      </c>
      <c r="K62" t="s">
        <v>303</v>
      </c>
      <c r="L62">
        <v>1346</v>
      </c>
      <c r="N62">
        <v>1009</v>
      </c>
      <c r="O62" t="s">
        <v>231</v>
      </c>
      <c r="P62" t="s">
        <v>231</v>
      </c>
      <c r="Q62">
        <v>1</v>
      </c>
      <c r="Y62">
        <v>0.684</v>
      </c>
      <c r="AA62">
        <v>9.45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6.84</v>
      </c>
      <c r="AU62" t="s">
        <v>18</v>
      </c>
      <c r="AV62">
        <v>0</v>
      </c>
      <c r="AW62">
        <v>2</v>
      </c>
      <c r="AX62">
        <v>7856071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ROW(Source!A30)</f>
        <v>30</v>
      </c>
      <c r="B63">
        <v>7856059</v>
      </c>
      <c r="C63">
        <v>7856050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304</v>
      </c>
      <c r="J63" t="s">
        <v>305</v>
      </c>
      <c r="K63" t="s">
        <v>306</v>
      </c>
      <c r="L63">
        <v>1346</v>
      </c>
      <c r="N63">
        <v>1009</v>
      </c>
      <c r="O63" t="s">
        <v>231</v>
      </c>
      <c r="P63" t="s">
        <v>231</v>
      </c>
      <c r="Q63">
        <v>1</v>
      </c>
      <c r="Y63">
        <v>0.08000000000000002</v>
      </c>
      <c r="AA63">
        <v>19.08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0.8</v>
      </c>
      <c r="AU63" t="s">
        <v>18</v>
      </c>
      <c r="AV63">
        <v>0</v>
      </c>
      <c r="AW63">
        <v>2</v>
      </c>
      <c r="AX63">
        <v>7856072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7856060</v>
      </c>
      <c r="C64">
        <v>7856050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327</v>
      </c>
      <c r="J64" t="s">
        <v>328</v>
      </c>
      <c r="K64" t="s">
        <v>329</v>
      </c>
      <c r="L64">
        <v>1358</v>
      </c>
      <c r="N64">
        <v>1010</v>
      </c>
      <c r="O64" t="s">
        <v>236</v>
      </c>
      <c r="P64" t="s">
        <v>236</v>
      </c>
      <c r="Q64">
        <v>10</v>
      </c>
      <c r="Y64">
        <v>0.11000000000000001</v>
      </c>
      <c r="AA64">
        <v>2.31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1.1</v>
      </c>
      <c r="AU64" t="s">
        <v>18</v>
      </c>
      <c r="AV64">
        <v>0</v>
      </c>
      <c r="AW64">
        <v>2</v>
      </c>
      <c r="AX64">
        <v>7856073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7856061</v>
      </c>
      <c r="C65">
        <v>7856050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330</v>
      </c>
      <c r="J65" t="s">
        <v>331</v>
      </c>
      <c r="K65" t="s">
        <v>332</v>
      </c>
      <c r="L65">
        <v>1358</v>
      </c>
      <c r="N65">
        <v>1010</v>
      </c>
      <c r="O65" t="s">
        <v>236</v>
      </c>
      <c r="P65" t="s">
        <v>236</v>
      </c>
      <c r="Q65">
        <v>10</v>
      </c>
      <c r="Y65">
        <v>1.25</v>
      </c>
      <c r="AA65">
        <v>2.67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12.5</v>
      </c>
      <c r="AU65" t="s">
        <v>18</v>
      </c>
      <c r="AV65">
        <v>0</v>
      </c>
      <c r="AW65">
        <v>2</v>
      </c>
      <c r="AX65">
        <v>7856074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7856062</v>
      </c>
      <c r="C66">
        <v>7856050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333</v>
      </c>
      <c r="J66" t="s">
        <v>334</v>
      </c>
      <c r="K66" t="s">
        <v>335</v>
      </c>
      <c r="L66">
        <v>1355</v>
      </c>
      <c r="N66">
        <v>1010</v>
      </c>
      <c r="O66" t="s">
        <v>62</v>
      </c>
      <c r="P66" t="s">
        <v>62</v>
      </c>
      <c r="Q66">
        <v>100</v>
      </c>
      <c r="Y66">
        <v>0.04000000000000001</v>
      </c>
      <c r="AA66">
        <v>234.51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0.4</v>
      </c>
      <c r="AU66" t="s">
        <v>18</v>
      </c>
      <c r="AV66">
        <v>0</v>
      </c>
      <c r="AW66">
        <v>2</v>
      </c>
      <c r="AX66">
        <v>7856075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7856063</v>
      </c>
      <c r="C67">
        <v>7856050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336</v>
      </c>
      <c r="J67" t="s">
        <v>337</v>
      </c>
      <c r="K67" t="s">
        <v>338</v>
      </c>
      <c r="L67">
        <v>1358</v>
      </c>
      <c r="N67">
        <v>1010</v>
      </c>
      <c r="O67" t="s">
        <v>236</v>
      </c>
      <c r="P67" t="s">
        <v>236</v>
      </c>
      <c r="Q67">
        <v>10</v>
      </c>
      <c r="Y67">
        <v>1.25</v>
      </c>
      <c r="AA67">
        <v>7.02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12.5</v>
      </c>
      <c r="AU67" t="s">
        <v>18</v>
      </c>
      <c r="AV67">
        <v>0</v>
      </c>
      <c r="AW67">
        <v>2</v>
      </c>
      <c r="AX67">
        <v>7856076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7856078</v>
      </c>
      <c r="C68">
        <v>7856077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339</v>
      </c>
      <c r="K68" t="s">
        <v>340</v>
      </c>
      <c r="L68">
        <v>1476</v>
      </c>
      <c r="N68">
        <v>1013</v>
      </c>
      <c r="O68" t="s">
        <v>222</v>
      </c>
      <c r="P68" t="s">
        <v>223</v>
      </c>
      <c r="Q68">
        <v>1</v>
      </c>
      <c r="Y68">
        <v>1.56</v>
      </c>
      <c r="AA68">
        <v>0</v>
      </c>
      <c r="AB68">
        <v>0</v>
      </c>
      <c r="AC68">
        <v>0</v>
      </c>
      <c r="AD68">
        <v>9.51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1.56</v>
      </c>
      <c r="AV68">
        <v>1</v>
      </c>
      <c r="AW68">
        <v>2</v>
      </c>
      <c r="AX68">
        <v>7856099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7856079</v>
      </c>
      <c r="C69">
        <v>7856077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249</v>
      </c>
      <c r="L69">
        <v>608254</v>
      </c>
      <c r="N69">
        <v>1013</v>
      </c>
      <c r="O69" t="s">
        <v>250</v>
      </c>
      <c r="P69" t="s">
        <v>250</v>
      </c>
      <c r="Q69">
        <v>1</v>
      </c>
      <c r="Y69">
        <v>0.004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0.004</v>
      </c>
      <c r="AV69">
        <v>2</v>
      </c>
      <c r="AW69">
        <v>2</v>
      </c>
      <c r="AX69">
        <v>7856100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7856080</v>
      </c>
      <c r="C70">
        <v>7856077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262</v>
      </c>
      <c r="J70" t="s">
        <v>263</v>
      </c>
      <c r="K70" t="s">
        <v>264</v>
      </c>
      <c r="L70">
        <v>1480</v>
      </c>
      <c r="N70">
        <v>1013</v>
      </c>
      <c r="O70" t="s">
        <v>265</v>
      </c>
      <c r="P70" t="s">
        <v>266</v>
      </c>
      <c r="Q70">
        <v>1</v>
      </c>
      <c r="Y70">
        <v>0.002</v>
      </c>
      <c r="AA70">
        <v>0</v>
      </c>
      <c r="AB70">
        <v>134.99</v>
      </c>
      <c r="AC70">
        <v>11.81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0.002</v>
      </c>
      <c r="AV70">
        <v>0</v>
      </c>
      <c r="AW70">
        <v>2</v>
      </c>
      <c r="AX70">
        <v>7856101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7856081</v>
      </c>
      <c r="C71">
        <v>7856077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295</v>
      </c>
      <c r="J71" t="s">
        <v>296</v>
      </c>
      <c r="K71" t="s">
        <v>297</v>
      </c>
      <c r="L71">
        <v>1368</v>
      </c>
      <c r="N71">
        <v>1011</v>
      </c>
      <c r="O71" t="s">
        <v>227</v>
      </c>
      <c r="P71" t="s">
        <v>227</v>
      </c>
      <c r="Q71">
        <v>1</v>
      </c>
      <c r="Y71">
        <v>0.13</v>
      </c>
      <c r="AA71">
        <v>0</v>
      </c>
      <c r="AB71">
        <v>2.94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0.13</v>
      </c>
      <c r="AV71">
        <v>0</v>
      </c>
      <c r="AW71">
        <v>2</v>
      </c>
      <c r="AX71">
        <v>7856102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ROW(Source!A31)</f>
        <v>31</v>
      </c>
      <c r="B72">
        <v>7856082</v>
      </c>
      <c r="C72">
        <v>7856077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224</v>
      </c>
      <c r="J72" t="s">
        <v>225</v>
      </c>
      <c r="K72" t="s">
        <v>226</v>
      </c>
      <c r="L72">
        <v>1368</v>
      </c>
      <c r="N72">
        <v>1011</v>
      </c>
      <c r="O72" t="s">
        <v>227</v>
      </c>
      <c r="P72" t="s">
        <v>227</v>
      </c>
      <c r="Q72">
        <v>1</v>
      </c>
      <c r="Y72">
        <v>0.04</v>
      </c>
      <c r="AA72">
        <v>0</v>
      </c>
      <c r="AB72">
        <v>2.95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0.04</v>
      </c>
      <c r="AV72">
        <v>0</v>
      </c>
      <c r="AW72">
        <v>2</v>
      </c>
      <c r="AX72">
        <v>7856103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ROW(Source!A31)</f>
        <v>31</v>
      </c>
      <c r="B73">
        <v>7856083</v>
      </c>
      <c r="C73">
        <v>7856077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270</v>
      </c>
      <c r="J73" t="s">
        <v>271</v>
      </c>
      <c r="K73" t="s">
        <v>272</v>
      </c>
      <c r="L73">
        <v>1368</v>
      </c>
      <c r="N73">
        <v>1011</v>
      </c>
      <c r="O73" t="s">
        <v>227</v>
      </c>
      <c r="P73" t="s">
        <v>227</v>
      </c>
      <c r="Q73">
        <v>1</v>
      </c>
      <c r="Y73">
        <v>0.002</v>
      </c>
      <c r="AA73">
        <v>0</v>
      </c>
      <c r="AB73">
        <v>70.53</v>
      </c>
      <c r="AC73">
        <v>11.81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0.002</v>
      </c>
      <c r="AV73">
        <v>0</v>
      </c>
      <c r="AW73">
        <v>2</v>
      </c>
      <c r="AX73">
        <v>7856104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ROW(Source!A31)</f>
        <v>31</v>
      </c>
      <c r="B74">
        <v>7856084</v>
      </c>
      <c r="C74">
        <v>7856077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301</v>
      </c>
      <c r="J74" t="s">
        <v>302</v>
      </c>
      <c r="K74" t="s">
        <v>303</v>
      </c>
      <c r="L74">
        <v>1346</v>
      </c>
      <c r="N74">
        <v>1009</v>
      </c>
      <c r="O74" t="s">
        <v>231</v>
      </c>
      <c r="P74" t="s">
        <v>231</v>
      </c>
      <c r="Q74">
        <v>1</v>
      </c>
      <c r="Y74">
        <v>0.007000000000000001</v>
      </c>
      <c r="AA74">
        <v>9.45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0.07</v>
      </c>
      <c r="AU74" t="s">
        <v>18</v>
      </c>
      <c r="AV74">
        <v>0</v>
      </c>
      <c r="AW74">
        <v>2</v>
      </c>
      <c r="AX74">
        <v>7856105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7856085</v>
      </c>
      <c r="C75">
        <v>7856077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341</v>
      </c>
      <c r="J75" t="s">
        <v>342</v>
      </c>
      <c r="K75" t="s">
        <v>343</v>
      </c>
      <c r="L75">
        <v>1346</v>
      </c>
      <c r="N75">
        <v>1009</v>
      </c>
      <c r="O75" t="s">
        <v>231</v>
      </c>
      <c r="P75" t="s">
        <v>231</v>
      </c>
      <c r="Q75">
        <v>1</v>
      </c>
      <c r="Y75">
        <v>0.0001</v>
      </c>
      <c r="AA75">
        <v>35.68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0.001</v>
      </c>
      <c r="AU75" t="s">
        <v>18</v>
      </c>
      <c r="AV75">
        <v>0</v>
      </c>
      <c r="AW75">
        <v>2</v>
      </c>
      <c r="AX75">
        <v>7856106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7856086</v>
      </c>
      <c r="C76">
        <v>7856077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304</v>
      </c>
      <c r="J76" t="s">
        <v>305</v>
      </c>
      <c r="K76" t="s">
        <v>306</v>
      </c>
      <c r="L76">
        <v>1346</v>
      </c>
      <c r="N76">
        <v>1009</v>
      </c>
      <c r="O76" t="s">
        <v>231</v>
      </c>
      <c r="P76" t="s">
        <v>231</v>
      </c>
      <c r="Q76">
        <v>1</v>
      </c>
      <c r="Y76">
        <v>0.004900000000000001</v>
      </c>
      <c r="AA76">
        <v>19.08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0.049</v>
      </c>
      <c r="AU76" t="s">
        <v>18</v>
      </c>
      <c r="AV76">
        <v>0</v>
      </c>
      <c r="AW76">
        <v>2</v>
      </c>
      <c r="AX76">
        <v>7856107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ROW(Source!A31)</f>
        <v>31</v>
      </c>
      <c r="B77">
        <v>7856087</v>
      </c>
      <c r="C77">
        <v>7856077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330</v>
      </c>
      <c r="J77" t="s">
        <v>331</v>
      </c>
      <c r="K77" t="s">
        <v>332</v>
      </c>
      <c r="L77">
        <v>1358</v>
      </c>
      <c r="N77">
        <v>1010</v>
      </c>
      <c r="O77" t="s">
        <v>236</v>
      </c>
      <c r="P77" t="s">
        <v>236</v>
      </c>
      <c r="Q77">
        <v>10</v>
      </c>
      <c r="Y77">
        <v>0.122</v>
      </c>
      <c r="AA77">
        <v>2.67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1.22</v>
      </c>
      <c r="AU77" t="s">
        <v>18</v>
      </c>
      <c r="AV77">
        <v>0</v>
      </c>
      <c r="AW77">
        <v>2</v>
      </c>
      <c r="AX77">
        <v>7856108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ROW(Source!A31)</f>
        <v>31</v>
      </c>
      <c r="B78">
        <v>7856088</v>
      </c>
      <c r="C78">
        <v>7856077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333</v>
      </c>
      <c r="J78" t="s">
        <v>334</v>
      </c>
      <c r="K78" t="s">
        <v>335</v>
      </c>
      <c r="L78">
        <v>1355</v>
      </c>
      <c r="N78">
        <v>1010</v>
      </c>
      <c r="O78" t="s">
        <v>62</v>
      </c>
      <c r="P78" t="s">
        <v>62</v>
      </c>
      <c r="Q78">
        <v>100</v>
      </c>
      <c r="Y78">
        <v>0.0014000000000000002</v>
      </c>
      <c r="AA78">
        <v>234.51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0.014</v>
      </c>
      <c r="AU78" t="s">
        <v>18</v>
      </c>
      <c r="AV78">
        <v>0</v>
      </c>
      <c r="AW78">
        <v>2</v>
      </c>
      <c r="AX78">
        <v>7856109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ROW(Source!A31)</f>
        <v>31</v>
      </c>
      <c r="B79">
        <v>7856089</v>
      </c>
      <c r="C79">
        <v>7856077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336</v>
      </c>
      <c r="J79" t="s">
        <v>337</v>
      </c>
      <c r="K79" t="s">
        <v>338</v>
      </c>
      <c r="L79">
        <v>1358</v>
      </c>
      <c r="N79">
        <v>1010</v>
      </c>
      <c r="O79" t="s">
        <v>236</v>
      </c>
      <c r="P79" t="s">
        <v>236</v>
      </c>
      <c r="Q79">
        <v>10</v>
      </c>
      <c r="Y79">
        <v>0.122</v>
      </c>
      <c r="AA79">
        <v>7.02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1.22</v>
      </c>
      <c r="AU79" t="s">
        <v>18</v>
      </c>
      <c r="AV79">
        <v>0</v>
      </c>
      <c r="AW79">
        <v>2</v>
      </c>
      <c r="AX79">
        <v>7856110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ROW(Source!A31)</f>
        <v>31</v>
      </c>
      <c r="B80">
        <v>7856090</v>
      </c>
      <c r="C80">
        <v>7856077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344</v>
      </c>
      <c r="J80" t="s">
        <v>345</v>
      </c>
      <c r="K80" t="s">
        <v>346</v>
      </c>
      <c r="L80">
        <v>1346</v>
      </c>
      <c r="N80">
        <v>1009</v>
      </c>
      <c r="O80" t="s">
        <v>231</v>
      </c>
      <c r="P80" t="s">
        <v>231</v>
      </c>
      <c r="Q80">
        <v>1</v>
      </c>
      <c r="Y80">
        <v>0.0006000000000000001</v>
      </c>
      <c r="AA80">
        <v>40.15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0.006</v>
      </c>
      <c r="AU80" t="s">
        <v>18</v>
      </c>
      <c r="AV80">
        <v>0</v>
      </c>
      <c r="AW80">
        <v>2</v>
      </c>
      <c r="AX80">
        <v>7856111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ROW(Source!A31)</f>
        <v>31</v>
      </c>
      <c r="B81">
        <v>7856091</v>
      </c>
      <c r="C81">
        <v>7856077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273</v>
      </c>
      <c r="J81" t="s">
        <v>274</v>
      </c>
      <c r="K81" t="s">
        <v>275</v>
      </c>
      <c r="L81">
        <v>1346</v>
      </c>
      <c r="N81">
        <v>1009</v>
      </c>
      <c r="O81" t="s">
        <v>231</v>
      </c>
      <c r="P81" t="s">
        <v>231</v>
      </c>
      <c r="Q81">
        <v>1</v>
      </c>
      <c r="Y81">
        <v>0.0036</v>
      </c>
      <c r="AA81">
        <v>12.6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0.036</v>
      </c>
      <c r="AU81" t="s">
        <v>18</v>
      </c>
      <c r="AV81">
        <v>0</v>
      </c>
      <c r="AW81">
        <v>2</v>
      </c>
      <c r="AX81">
        <v>7856112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ROW(Source!A31)</f>
        <v>31</v>
      </c>
      <c r="B82">
        <v>7856092</v>
      </c>
      <c r="C82">
        <v>7856077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347</v>
      </c>
      <c r="J82" t="s">
        <v>348</v>
      </c>
      <c r="K82" t="s">
        <v>349</v>
      </c>
      <c r="L82">
        <v>1348</v>
      </c>
      <c r="N82">
        <v>1009</v>
      </c>
      <c r="O82" t="s">
        <v>245</v>
      </c>
      <c r="P82" t="s">
        <v>245</v>
      </c>
      <c r="Q82">
        <v>1000</v>
      </c>
      <c r="Y82">
        <v>0.0001</v>
      </c>
      <c r="AA82">
        <v>9287.21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0.001</v>
      </c>
      <c r="AU82" t="s">
        <v>18</v>
      </c>
      <c r="AV82">
        <v>0</v>
      </c>
      <c r="AW82">
        <v>2</v>
      </c>
      <c r="AX82">
        <v>7856113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ROW(Source!A31)</f>
        <v>31</v>
      </c>
      <c r="B83">
        <v>7856093</v>
      </c>
      <c r="C83">
        <v>7856077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350</v>
      </c>
      <c r="J83" t="s">
        <v>351</v>
      </c>
      <c r="K83" t="s">
        <v>352</v>
      </c>
      <c r="L83">
        <v>1354</v>
      </c>
      <c r="N83">
        <v>1010</v>
      </c>
      <c r="O83" t="s">
        <v>56</v>
      </c>
      <c r="P83" t="s">
        <v>56</v>
      </c>
      <c r="Q83">
        <v>1</v>
      </c>
      <c r="Y83">
        <v>0.61</v>
      </c>
      <c r="AA83">
        <v>0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1</v>
      </c>
      <c r="AQ83">
        <v>0</v>
      </c>
      <c r="AR83">
        <v>0</v>
      </c>
      <c r="AT83">
        <v>6.1</v>
      </c>
      <c r="AU83" t="s">
        <v>18</v>
      </c>
      <c r="AV83">
        <v>0</v>
      </c>
      <c r="AW83">
        <v>2</v>
      </c>
      <c r="AX83">
        <v>7856114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ROW(Source!A31)</f>
        <v>31</v>
      </c>
      <c r="B84">
        <v>7856094</v>
      </c>
      <c r="C84">
        <v>7856077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353</v>
      </c>
      <c r="J84" t="s">
        <v>354</v>
      </c>
      <c r="K84" t="s">
        <v>355</v>
      </c>
      <c r="L84">
        <v>1354</v>
      </c>
      <c r="N84">
        <v>1010</v>
      </c>
      <c r="O84" t="s">
        <v>56</v>
      </c>
      <c r="P84" t="s">
        <v>56</v>
      </c>
      <c r="Q84">
        <v>1</v>
      </c>
      <c r="Y84">
        <v>0.1</v>
      </c>
      <c r="AA84">
        <v>11.11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1</v>
      </c>
      <c r="AU84" t="s">
        <v>18</v>
      </c>
      <c r="AV84">
        <v>0</v>
      </c>
      <c r="AW84">
        <v>2</v>
      </c>
      <c r="AX84">
        <v>7856115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ROW(Source!A31)</f>
        <v>31</v>
      </c>
      <c r="B85">
        <v>7856095</v>
      </c>
      <c r="C85">
        <v>7856077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280</v>
      </c>
      <c r="J85" t="s">
        <v>281</v>
      </c>
      <c r="K85" t="s">
        <v>282</v>
      </c>
      <c r="L85">
        <v>1355</v>
      </c>
      <c r="N85">
        <v>1010</v>
      </c>
      <c r="O85" t="s">
        <v>62</v>
      </c>
      <c r="P85" t="s">
        <v>62</v>
      </c>
      <c r="Q85">
        <v>100</v>
      </c>
      <c r="Y85">
        <v>0.002</v>
      </c>
      <c r="AA85">
        <v>28.41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0.02</v>
      </c>
      <c r="AU85" t="s">
        <v>18</v>
      </c>
      <c r="AV85">
        <v>0</v>
      </c>
      <c r="AW85">
        <v>2</v>
      </c>
      <c r="AX85">
        <v>7856116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ROW(Source!A31)</f>
        <v>31</v>
      </c>
      <c r="B86">
        <v>7856096</v>
      </c>
      <c r="C86">
        <v>7856077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356</v>
      </c>
      <c r="J86" t="s">
        <v>357</v>
      </c>
      <c r="K86" t="s">
        <v>358</v>
      </c>
      <c r="L86">
        <v>1346</v>
      </c>
      <c r="N86">
        <v>1009</v>
      </c>
      <c r="O86" t="s">
        <v>231</v>
      </c>
      <c r="P86" t="s">
        <v>231</v>
      </c>
      <c r="Q86">
        <v>1</v>
      </c>
      <c r="Y86">
        <v>0.0001</v>
      </c>
      <c r="AA86">
        <v>137.73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0.001</v>
      </c>
      <c r="AU86" t="s">
        <v>18</v>
      </c>
      <c r="AV86">
        <v>0</v>
      </c>
      <c r="AW86">
        <v>2</v>
      </c>
      <c r="AX86">
        <v>7856117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ROW(Source!A31)</f>
        <v>31</v>
      </c>
      <c r="B87">
        <v>7856097</v>
      </c>
      <c r="C87">
        <v>7856077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359</v>
      </c>
      <c r="J87" t="s">
        <v>360</v>
      </c>
      <c r="K87" t="s">
        <v>361</v>
      </c>
      <c r="L87">
        <v>1346</v>
      </c>
      <c r="N87">
        <v>1009</v>
      </c>
      <c r="O87" t="s">
        <v>231</v>
      </c>
      <c r="P87" t="s">
        <v>231</v>
      </c>
      <c r="Q87">
        <v>1</v>
      </c>
      <c r="Y87">
        <v>0.0006000000000000001</v>
      </c>
      <c r="AA87">
        <v>44.96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0.006</v>
      </c>
      <c r="AU87" t="s">
        <v>18</v>
      </c>
      <c r="AV87">
        <v>0</v>
      </c>
      <c r="AW87">
        <v>2</v>
      </c>
      <c r="AX87">
        <v>7856118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ROW(Source!A31)</f>
        <v>31</v>
      </c>
      <c r="B88">
        <v>7856098</v>
      </c>
      <c r="C88">
        <v>7856077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292</v>
      </c>
      <c r="J88" t="s">
        <v>293</v>
      </c>
      <c r="K88" t="s">
        <v>294</v>
      </c>
      <c r="L88">
        <v>1346</v>
      </c>
      <c r="N88">
        <v>1009</v>
      </c>
      <c r="O88" t="s">
        <v>231</v>
      </c>
      <c r="P88" t="s">
        <v>231</v>
      </c>
      <c r="Q88">
        <v>1</v>
      </c>
      <c r="Y88">
        <v>0.0012000000000000001</v>
      </c>
      <c r="AA88">
        <v>198.66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0.012</v>
      </c>
      <c r="AU88" t="s">
        <v>18</v>
      </c>
      <c r="AV88">
        <v>0</v>
      </c>
      <c r="AW88">
        <v>2</v>
      </c>
      <c r="AX88">
        <v>7856119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ROW(Source!A32)</f>
        <v>32</v>
      </c>
      <c r="B89">
        <v>7856121</v>
      </c>
      <c r="C89">
        <v>7856120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362</v>
      </c>
      <c r="K89" t="s">
        <v>363</v>
      </c>
      <c r="L89">
        <v>1476</v>
      </c>
      <c r="N89">
        <v>1013</v>
      </c>
      <c r="O89" t="s">
        <v>222</v>
      </c>
      <c r="P89" t="s">
        <v>223</v>
      </c>
      <c r="Q89">
        <v>1</v>
      </c>
      <c r="Y89">
        <v>116</v>
      </c>
      <c r="AA89">
        <v>0</v>
      </c>
      <c r="AB89">
        <v>0</v>
      </c>
      <c r="AC89">
        <v>0</v>
      </c>
      <c r="AD89">
        <v>9.91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116</v>
      </c>
      <c r="AV89">
        <v>1</v>
      </c>
      <c r="AW89">
        <v>2</v>
      </c>
      <c r="AX89">
        <v>7856130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ROW(Source!A32)</f>
        <v>32</v>
      </c>
      <c r="B90">
        <v>7856122</v>
      </c>
      <c r="C90">
        <v>7856120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249</v>
      </c>
      <c r="L90">
        <v>608254</v>
      </c>
      <c r="N90">
        <v>1013</v>
      </c>
      <c r="O90" t="s">
        <v>250</v>
      </c>
      <c r="P90" t="s">
        <v>250</v>
      </c>
      <c r="Q90">
        <v>1</v>
      </c>
      <c r="Y90">
        <v>47.6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47.6</v>
      </c>
      <c r="AV90">
        <v>2</v>
      </c>
      <c r="AW90">
        <v>2</v>
      </c>
      <c r="AX90">
        <v>7856131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ROW(Source!A32)</f>
        <v>32</v>
      </c>
      <c r="B91">
        <v>7856123</v>
      </c>
      <c r="C91">
        <v>7856120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262</v>
      </c>
      <c r="J91" t="s">
        <v>263</v>
      </c>
      <c r="K91" t="s">
        <v>264</v>
      </c>
      <c r="L91">
        <v>1480</v>
      </c>
      <c r="N91">
        <v>1013</v>
      </c>
      <c r="O91" t="s">
        <v>265</v>
      </c>
      <c r="P91" t="s">
        <v>266</v>
      </c>
      <c r="Q91">
        <v>1</v>
      </c>
      <c r="Y91">
        <v>2.68</v>
      </c>
      <c r="AA91">
        <v>0</v>
      </c>
      <c r="AB91">
        <v>134.99</v>
      </c>
      <c r="AC91">
        <v>11.81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2.68</v>
      </c>
      <c r="AV91">
        <v>0</v>
      </c>
      <c r="AW91">
        <v>2</v>
      </c>
      <c r="AX91">
        <v>7856132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ROW(Source!A32)</f>
        <v>32</v>
      </c>
      <c r="B92">
        <v>7856124</v>
      </c>
      <c r="C92">
        <v>7856120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267</v>
      </c>
      <c r="J92" t="s">
        <v>268</v>
      </c>
      <c r="K92" t="s">
        <v>269</v>
      </c>
      <c r="L92">
        <v>1368</v>
      </c>
      <c r="N92">
        <v>1011</v>
      </c>
      <c r="O92" t="s">
        <v>227</v>
      </c>
      <c r="P92" t="s">
        <v>227</v>
      </c>
      <c r="Q92">
        <v>1</v>
      </c>
      <c r="Y92">
        <v>42.4</v>
      </c>
      <c r="AA92">
        <v>0</v>
      </c>
      <c r="AB92">
        <v>32.01</v>
      </c>
      <c r="AC92">
        <v>11.81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42.4</v>
      </c>
      <c r="AV92">
        <v>0</v>
      </c>
      <c r="AW92">
        <v>2</v>
      </c>
      <c r="AX92">
        <v>7856133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ROW(Source!A32)</f>
        <v>32</v>
      </c>
      <c r="B93">
        <v>7856125</v>
      </c>
      <c r="C93">
        <v>7856120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270</v>
      </c>
      <c r="J93" t="s">
        <v>271</v>
      </c>
      <c r="K93" t="s">
        <v>272</v>
      </c>
      <c r="L93">
        <v>1368</v>
      </c>
      <c r="N93">
        <v>1011</v>
      </c>
      <c r="O93" t="s">
        <v>227</v>
      </c>
      <c r="P93" t="s">
        <v>227</v>
      </c>
      <c r="Q93">
        <v>1</v>
      </c>
      <c r="Y93">
        <v>2.68</v>
      </c>
      <c r="AA93">
        <v>0</v>
      </c>
      <c r="AB93">
        <v>70.53</v>
      </c>
      <c r="AC93">
        <v>11.81</v>
      </c>
      <c r="AD93">
        <v>0</v>
      </c>
      <c r="AN93">
        <v>0</v>
      </c>
      <c r="AO93">
        <v>1</v>
      </c>
      <c r="AP93">
        <v>1</v>
      </c>
      <c r="AQ93">
        <v>0</v>
      </c>
      <c r="AR93">
        <v>0</v>
      </c>
      <c r="AT93">
        <v>2.68</v>
      </c>
      <c r="AV93">
        <v>0</v>
      </c>
      <c r="AW93">
        <v>2</v>
      </c>
      <c r="AX93">
        <v>7856134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ROW(Source!A32)</f>
        <v>32</v>
      </c>
      <c r="B94">
        <v>7856126</v>
      </c>
      <c r="C94">
        <v>7856120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242</v>
      </c>
      <c r="J94" t="s">
        <v>243</v>
      </c>
      <c r="K94" t="s">
        <v>244</v>
      </c>
      <c r="L94">
        <v>1348</v>
      </c>
      <c r="N94">
        <v>1009</v>
      </c>
      <c r="O94" t="s">
        <v>245</v>
      </c>
      <c r="P94" t="s">
        <v>245</v>
      </c>
      <c r="Q94">
        <v>1000</v>
      </c>
      <c r="Y94">
        <v>0.000315</v>
      </c>
      <c r="AA94">
        <v>465.96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0.00315</v>
      </c>
      <c r="AU94" t="s">
        <v>18</v>
      </c>
      <c r="AV94">
        <v>0</v>
      </c>
      <c r="AW94">
        <v>2</v>
      </c>
      <c r="AX94">
        <v>7856135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ROW(Source!A32)</f>
        <v>32</v>
      </c>
      <c r="B95">
        <v>7856127</v>
      </c>
      <c r="C95">
        <v>7856120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364</v>
      </c>
      <c r="J95" t="s">
        <v>365</v>
      </c>
      <c r="K95" t="s">
        <v>366</v>
      </c>
      <c r="L95">
        <v>1354</v>
      </c>
      <c r="N95">
        <v>1010</v>
      </c>
      <c r="O95" t="s">
        <v>56</v>
      </c>
      <c r="P95" t="s">
        <v>56</v>
      </c>
      <c r="Q95">
        <v>1</v>
      </c>
      <c r="Y95">
        <v>20.400000000000002</v>
      </c>
      <c r="AA95">
        <v>5.63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204</v>
      </c>
      <c r="AU95" t="s">
        <v>18</v>
      </c>
      <c r="AV95">
        <v>0</v>
      </c>
      <c r="AW95">
        <v>2</v>
      </c>
      <c r="AX95">
        <v>7856136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ROW(Source!A32)</f>
        <v>32</v>
      </c>
      <c r="B96">
        <v>7856128</v>
      </c>
      <c r="C96">
        <v>7856120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367</v>
      </c>
      <c r="J96" t="s">
        <v>368</v>
      </c>
      <c r="K96" t="s">
        <v>369</v>
      </c>
      <c r="L96">
        <v>1355</v>
      </c>
      <c r="N96">
        <v>1010</v>
      </c>
      <c r="O96" t="s">
        <v>62</v>
      </c>
      <c r="P96" t="s">
        <v>62</v>
      </c>
      <c r="Q96">
        <v>100</v>
      </c>
      <c r="Y96">
        <v>0.20400000000000001</v>
      </c>
      <c r="AA96">
        <v>106.82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2.04</v>
      </c>
      <c r="AU96" t="s">
        <v>18</v>
      </c>
      <c r="AV96">
        <v>0</v>
      </c>
      <c r="AW96">
        <v>2</v>
      </c>
      <c r="AX96">
        <v>7856137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ROW(Source!A32)</f>
        <v>32</v>
      </c>
      <c r="B97">
        <v>7856129</v>
      </c>
      <c r="C97">
        <v>7856120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370</v>
      </c>
      <c r="J97" t="s">
        <v>371</v>
      </c>
      <c r="K97" t="s">
        <v>372</v>
      </c>
      <c r="L97">
        <v>1346</v>
      </c>
      <c r="N97">
        <v>1009</v>
      </c>
      <c r="O97" t="s">
        <v>231</v>
      </c>
      <c r="P97" t="s">
        <v>231</v>
      </c>
      <c r="Q97">
        <v>1</v>
      </c>
      <c r="Y97">
        <v>0.27999999999999997</v>
      </c>
      <c r="AA97">
        <v>43.99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2.8</v>
      </c>
      <c r="AU97" t="s">
        <v>18</v>
      </c>
      <c r="AV97">
        <v>0</v>
      </c>
      <c r="AW97">
        <v>2</v>
      </c>
      <c r="AX97">
        <v>7856138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ROW(Source!A33)</f>
        <v>33</v>
      </c>
      <c r="B98">
        <v>7856140</v>
      </c>
      <c r="C98">
        <v>7856139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373</v>
      </c>
      <c r="K98" t="s">
        <v>374</v>
      </c>
      <c r="L98">
        <v>1476</v>
      </c>
      <c r="N98">
        <v>1013</v>
      </c>
      <c r="O98" t="s">
        <v>222</v>
      </c>
      <c r="P98" t="s">
        <v>223</v>
      </c>
      <c r="Q98">
        <v>1</v>
      </c>
      <c r="Y98">
        <v>20.9</v>
      </c>
      <c r="AA98">
        <v>0</v>
      </c>
      <c r="AB98">
        <v>0</v>
      </c>
      <c r="AC98">
        <v>0</v>
      </c>
      <c r="AD98">
        <v>8.84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20.9</v>
      </c>
      <c r="AV98">
        <v>1</v>
      </c>
      <c r="AW98">
        <v>2</v>
      </c>
      <c r="AX98">
        <v>7856154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ROW(Source!A33)</f>
        <v>33</v>
      </c>
      <c r="B99">
        <v>7856141</v>
      </c>
      <c r="C99">
        <v>7856139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295</v>
      </c>
      <c r="J99" t="s">
        <v>296</v>
      </c>
      <c r="K99" t="s">
        <v>297</v>
      </c>
      <c r="L99">
        <v>1368</v>
      </c>
      <c r="N99">
        <v>1011</v>
      </c>
      <c r="O99" t="s">
        <v>227</v>
      </c>
      <c r="P99" t="s">
        <v>227</v>
      </c>
      <c r="Q99">
        <v>1</v>
      </c>
      <c r="Y99">
        <v>0.13</v>
      </c>
      <c r="AA99">
        <v>0</v>
      </c>
      <c r="AB99">
        <v>2.94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0.13</v>
      </c>
      <c r="AV99">
        <v>0</v>
      </c>
      <c r="AW99">
        <v>2</v>
      </c>
      <c r="AX99">
        <v>7856155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ROW(Source!A33)</f>
        <v>33</v>
      </c>
      <c r="B100">
        <v>7856142</v>
      </c>
      <c r="C100">
        <v>7856139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375</v>
      </c>
      <c r="J100" t="s">
        <v>376</v>
      </c>
      <c r="K100" t="s">
        <v>377</v>
      </c>
      <c r="L100">
        <v>1348</v>
      </c>
      <c r="N100">
        <v>1009</v>
      </c>
      <c r="O100" t="s">
        <v>245</v>
      </c>
      <c r="P100" t="s">
        <v>245</v>
      </c>
      <c r="Q100">
        <v>1000</v>
      </c>
      <c r="Y100">
        <v>0.00018</v>
      </c>
      <c r="AA100">
        <v>11513.65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0.0018</v>
      </c>
      <c r="AU100" t="s">
        <v>18</v>
      </c>
      <c r="AV100">
        <v>0</v>
      </c>
      <c r="AW100">
        <v>2</v>
      </c>
      <c r="AX100">
        <v>7856156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ROW(Source!A33)</f>
        <v>33</v>
      </c>
      <c r="B101">
        <v>7856143</v>
      </c>
      <c r="C101">
        <v>7856139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378</v>
      </c>
      <c r="J101" t="s">
        <v>379</v>
      </c>
      <c r="K101" t="s">
        <v>380</v>
      </c>
      <c r="L101">
        <v>1348</v>
      </c>
      <c r="N101">
        <v>1009</v>
      </c>
      <c r="O101" t="s">
        <v>245</v>
      </c>
      <c r="P101" t="s">
        <v>245</v>
      </c>
      <c r="Q101">
        <v>1000</v>
      </c>
      <c r="Y101">
        <v>5.9999999999999995E-05</v>
      </c>
      <c r="AA101">
        <v>22449.43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0.0006</v>
      </c>
      <c r="AU101" t="s">
        <v>18</v>
      </c>
      <c r="AV101">
        <v>0</v>
      </c>
      <c r="AW101">
        <v>2</v>
      </c>
      <c r="AX101">
        <v>7856157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ROW(Source!A33)</f>
        <v>33</v>
      </c>
      <c r="B102">
        <v>7856144</v>
      </c>
      <c r="C102">
        <v>7856139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381</v>
      </c>
      <c r="J102" t="s">
        <v>382</v>
      </c>
      <c r="K102" t="s">
        <v>383</v>
      </c>
      <c r="L102">
        <v>1348</v>
      </c>
      <c r="N102">
        <v>1009</v>
      </c>
      <c r="O102" t="s">
        <v>245</v>
      </c>
      <c r="P102" t="s">
        <v>245</v>
      </c>
      <c r="Q102">
        <v>1000</v>
      </c>
      <c r="Y102">
        <v>6E-06</v>
      </c>
      <c r="AA102">
        <v>485.75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6E-05</v>
      </c>
      <c r="AU102" t="s">
        <v>18</v>
      </c>
      <c r="AV102">
        <v>0</v>
      </c>
      <c r="AW102">
        <v>2</v>
      </c>
      <c r="AX102">
        <v>7856158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ROW(Source!A33)</f>
        <v>33</v>
      </c>
      <c r="B103">
        <v>7856145</v>
      </c>
      <c r="C103">
        <v>7856139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384</v>
      </c>
      <c r="J103" t="s">
        <v>385</v>
      </c>
      <c r="K103" t="s">
        <v>386</v>
      </c>
      <c r="L103">
        <v>1348</v>
      </c>
      <c r="N103">
        <v>1009</v>
      </c>
      <c r="O103" t="s">
        <v>245</v>
      </c>
      <c r="P103" t="s">
        <v>245</v>
      </c>
      <c r="Q103">
        <v>1000</v>
      </c>
      <c r="Y103">
        <v>0.002</v>
      </c>
      <c r="AA103">
        <v>4161.08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0.02</v>
      </c>
      <c r="AU103" t="s">
        <v>18</v>
      </c>
      <c r="AV103">
        <v>0</v>
      </c>
      <c r="AW103">
        <v>2</v>
      </c>
      <c r="AX103">
        <v>7856159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ROW(Source!A33)</f>
        <v>33</v>
      </c>
      <c r="B104">
        <v>7856146</v>
      </c>
      <c r="C104">
        <v>7856139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301</v>
      </c>
      <c r="J104" t="s">
        <v>302</v>
      </c>
      <c r="K104" t="s">
        <v>303</v>
      </c>
      <c r="L104">
        <v>1346</v>
      </c>
      <c r="N104">
        <v>1009</v>
      </c>
      <c r="O104" t="s">
        <v>231</v>
      </c>
      <c r="P104" t="s">
        <v>231</v>
      </c>
      <c r="Q104">
        <v>1</v>
      </c>
      <c r="Y104">
        <v>0.03</v>
      </c>
      <c r="AA104">
        <v>9.45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0.3</v>
      </c>
      <c r="AU104" t="s">
        <v>18</v>
      </c>
      <c r="AV104">
        <v>0</v>
      </c>
      <c r="AW104">
        <v>2</v>
      </c>
      <c r="AX104">
        <v>7856160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ROW(Source!A33)</f>
        <v>33</v>
      </c>
      <c r="B105">
        <v>7856147</v>
      </c>
      <c r="C105">
        <v>7856139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228</v>
      </c>
      <c r="J105" t="s">
        <v>229</v>
      </c>
      <c r="K105" t="s">
        <v>230</v>
      </c>
      <c r="L105">
        <v>1346</v>
      </c>
      <c r="N105">
        <v>1009</v>
      </c>
      <c r="O105" t="s">
        <v>231</v>
      </c>
      <c r="P105" t="s">
        <v>231</v>
      </c>
      <c r="Q105">
        <v>1</v>
      </c>
      <c r="Y105">
        <v>0.028999999999999998</v>
      </c>
      <c r="AA105">
        <v>24.69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0.29</v>
      </c>
      <c r="AU105" t="s">
        <v>18</v>
      </c>
      <c r="AV105">
        <v>0</v>
      </c>
      <c r="AW105">
        <v>2</v>
      </c>
      <c r="AX105">
        <v>7856161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ROW(Source!A33)</f>
        <v>33</v>
      </c>
      <c r="B106">
        <v>7856148</v>
      </c>
      <c r="C106">
        <v>7856139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273</v>
      </c>
      <c r="J106" t="s">
        <v>274</v>
      </c>
      <c r="K106" t="s">
        <v>275</v>
      </c>
      <c r="L106">
        <v>1346</v>
      </c>
      <c r="N106">
        <v>1009</v>
      </c>
      <c r="O106" t="s">
        <v>231</v>
      </c>
      <c r="P106" t="s">
        <v>231</v>
      </c>
      <c r="Q106">
        <v>1</v>
      </c>
      <c r="Y106">
        <v>0.002</v>
      </c>
      <c r="AA106">
        <v>12.6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0.02</v>
      </c>
      <c r="AU106" t="s">
        <v>18</v>
      </c>
      <c r="AV106">
        <v>0</v>
      </c>
      <c r="AW106">
        <v>2</v>
      </c>
      <c r="AX106">
        <v>7856162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ROW(Source!A33)</f>
        <v>33</v>
      </c>
      <c r="B107">
        <v>7856149</v>
      </c>
      <c r="C107">
        <v>7856139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387</v>
      </c>
      <c r="J107" t="s">
        <v>388</v>
      </c>
      <c r="K107" t="s">
        <v>389</v>
      </c>
      <c r="L107">
        <v>1346</v>
      </c>
      <c r="N107">
        <v>1009</v>
      </c>
      <c r="O107" t="s">
        <v>231</v>
      </c>
      <c r="P107" t="s">
        <v>231</v>
      </c>
      <c r="Q107">
        <v>1</v>
      </c>
      <c r="Y107">
        <v>0.016</v>
      </c>
      <c r="AA107">
        <v>29.16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0.16</v>
      </c>
      <c r="AU107" t="s">
        <v>18</v>
      </c>
      <c r="AV107">
        <v>0</v>
      </c>
      <c r="AW107">
        <v>2</v>
      </c>
      <c r="AX107">
        <v>7856163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ROW(Source!A33)</f>
        <v>33</v>
      </c>
      <c r="B108">
        <v>7856150</v>
      </c>
      <c r="C108">
        <v>7856139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390</v>
      </c>
      <c r="J108" t="s">
        <v>391</v>
      </c>
      <c r="K108" t="s">
        <v>392</v>
      </c>
      <c r="L108">
        <v>1354</v>
      </c>
      <c r="N108">
        <v>1010</v>
      </c>
      <c r="O108" t="s">
        <v>56</v>
      </c>
      <c r="P108" t="s">
        <v>56</v>
      </c>
      <c r="Q108">
        <v>1</v>
      </c>
      <c r="Y108">
        <v>4.800000000000001</v>
      </c>
      <c r="AA108">
        <v>9.82</v>
      </c>
      <c r="AB108">
        <v>0</v>
      </c>
      <c r="AC108">
        <v>0</v>
      </c>
      <c r="AD108">
        <v>0</v>
      </c>
      <c r="AN108">
        <v>1</v>
      </c>
      <c r="AO108">
        <v>0</v>
      </c>
      <c r="AP108">
        <v>1</v>
      </c>
      <c r="AQ108">
        <v>0</v>
      </c>
      <c r="AR108">
        <v>0</v>
      </c>
      <c r="AT108">
        <v>48</v>
      </c>
      <c r="AU108" t="s">
        <v>18</v>
      </c>
      <c r="AV108">
        <v>0</v>
      </c>
      <c r="AW108">
        <v>2</v>
      </c>
      <c r="AX108">
        <v>7856164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ROW(Source!A33)</f>
        <v>33</v>
      </c>
      <c r="B109">
        <v>7856151</v>
      </c>
      <c r="C109">
        <v>7856139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370</v>
      </c>
      <c r="J109" t="s">
        <v>371</v>
      </c>
      <c r="K109" t="s">
        <v>372</v>
      </c>
      <c r="L109">
        <v>1346</v>
      </c>
      <c r="N109">
        <v>1009</v>
      </c>
      <c r="O109" t="s">
        <v>231</v>
      </c>
      <c r="P109" t="s">
        <v>231</v>
      </c>
      <c r="Q109">
        <v>1</v>
      </c>
      <c r="Y109">
        <v>0.017</v>
      </c>
      <c r="AA109">
        <v>43.99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0.17</v>
      </c>
      <c r="AU109" t="s">
        <v>18</v>
      </c>
      <c r="AV109">
        <v>0</v>
      </c>
      <c r="AW109">
        <v>2</v>
      </c>
      <c r="AX109">
        <v>7856165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ROW(Source!A33)</f>
        <v>33</v>
      </c>
      <c r="B110">
        <v>7856152</v>
      </c>
      <c r="C110">
        <v>7856139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237</v>
      </c>
      <c r="J110" t="s">
        <v>238</v>
      </c>
      <c r="K110" t="s">
        <v>239</v>
      </c>
      <c r="L110">
        <v>1346</v>
      </c>
      <c r="N110">
        <v>1009</v>
      </c>
      <c r="O110" t="s">
        <v>231</v>
      </c>
      <c r="P110" t="s">
        <v>231</v>
      </c>
      <c r="Q110">
        <v>1</v>
      </c>
      <c r="Y110">
        <v>0.043000000000000003</v>
      </c>
      <c r="AA110">
        <v>100.97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0.43</v>
      </c>
      <c r="AU110" t="s">
        <v>18</v>
      </c>
      <c r="AV110">
        <v>0</v>
      </c>
      <c r="AW110">
        <v>2</v>
      </c>
      <c r="AX110">
        <v>7856166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ROW(Source!A33)</f>
        <v>33</v>
      </c>
      <c r="B111">
        <v>7856153</v>
      </c>
      <c r="C111">
        <v>7856139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292</v>
      </c>
      <c r="J111" t="s">
        <v>293</v>
      </c>
      <c r="K111" t="s">
        <v>294</v>
      </c>
      <c r="L111">
        <v>1346</v>
      </c>
      <c r="N111">
        <v>1009</v>
      </c>
      <c r="O111" t="s">
        <v>231</v>
      </c>
      <c r="P111" t="s">
        <v>231</v>
      </c>
      <c r="Q111">
        <v>1</v>
      </c>
      <c r="Y111">
        <v>0.021</v>
      </c>
      <c r="AA111">
        <v>198.66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0.21</v>
      </c>
      <c r="AU111" t="s">
        <v>18</v>
      </c>
      <c r="AV111">
        <v>0</v>
      </c>
      <c r="AW111">
        <v>2</v>
      </c>
      <c r="AX111">
        <v>7856167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ROW(Source!A34)</f>
        <v>34</v>
      </c>
      <c r="B112">
        <v>7856169</v>
      </c>
      <c r="C112">
        <v>7856168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393</v>
      </c>
      <c r="K112" t="s">
        <v>394</v>
      </c>
      <c r="L112">
        <v>1476</v>
      </c>
      <c r="N112">
        <v>1013</v>
      </c>
      <c r="O112" t="s">
        <v>222</v>
      </c>
      <c r="P112" t="s">
        <v>223</v>
      </c>
      <c r="Q112">
        <v>1</v>
      </c>
      <c r="Y112">
        <v>2</v>
      </c>
      <c r="AA112">
        <v>0</v>
      </c>
      <c r="AB112">
        <v>0</v>
      </c>
      <c r="AC112">
        <v>0</v>
      </c>
      <c r="AD112">
        <v>9.07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2</v>
      </c>
      <c r="AV112">
        <v>1</v>
      </c>
      <c r="AW112">
        <v>2</v>
      </c>
      <c r="AX112">
        <v>7856173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ROW(Source!A34)</f>
        <v>34</v>
      </c>
      <c r="B113">
        <v>7856170</v>
      </c>
      <c r="C113">
        <v>7856168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395</v>
      </c>
      <c r="J113" t="s">
        <v>396</v>
      </c>
      <c r="K113" t="s">
        <v>397</v>
      </c>
      <c r="L113">
        <v>1355</v>
      </c>
      <c r="N113">
        <v>1010</v>
      </c>
      <c r="O113" t="s">
        <v>62</v>
      </c>
      <c r="P113" t="s">
        <v>62</v>
      </c>
      <c r="Q113">
        <v>100</v>
      </c>
      <c r="Y113">
        <v>0.0011</v>
      </c>
      <c r="AA113">
        <v>191.61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0.011</v>
      </c>
      <c r="AU113" t="s">
        <v>18</v>
      </c>
      <c r="AV113">
        <v>0</v>
      </c>
      <c r="AW113">
        <v>2</v>
      </c>
      <c r="AX113">
        <v>7856174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ROW(Source!A34)</f>
        <v>34</v>
      </c>
      <c r="B114">
        <v>7856171</v>
      </c>
      <c r="C114">
        <v>7856168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398</v>
      </c>
      <c r="J114" t="s">
        <v>399</v>
      </c>
      <c r="K114" t="s">
        <v>400</v>
      </c>
      <c r="L114">
        <v>1477</v>
      </c>
      <c r="N114">
        <v>1013</v>
      </c>
      <c r="O114" t="s">
        <v>169</v>
      </c>
      <c r="P114" t="s">
        <v>170</v>
      </c>
      <c r="Q114">
        <v>1</v>
      </c>
      <c r="Y114">
        <v>0.0005</v>
      </c>
      <c r="AA114">
        <v>1605.85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1</v>
      </c>
      <c r="AQ114">
        <v>0</v>
      </c>
      <c r="AR114">
        <v>0</v>
      </c>
      <c r="AT114">
        <v>0.005</v>
      </c>
      <c r="AU114" t="s">
        <v>18</v>
      </c>
      <c r="AV114">
        <v>0</v>
      </c>
      <c r="AW114">
        <v>2</v>
      </c>
      <c r="AX114">
        <v>7856175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ROW(Source!A34)</f>
        <v>34</v>
      </c>
      <c r="B115">
        <v>7856172</v>
      </c>
      <c r="C115">
        <v>7856168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292</v>
      </c>
      <c r="J115" t="s">
        <v>293</v>
      </c>
      <c r="K115" t="s">
        <v>294</v>
      </c>
      <c r="L115">
        <v>1346</v>
      </c>
      <c r="N115">
        <v>1009</v>
      </c>
      <c r="O115" t="s">
        <v>231</v>
      </c>
      <c r="P115" t="s">
        <v>231</v>
      </c>
      <c r="Q115">
        <v>1</v>
      </c>
      <c r="Y115">
        <v>0.0015</v>
      </c>
      <c r="AA115">
        <v>198.66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0.015</v>
      </c>
      <c r="AU115" t="s">
        <v>18</v>
      </c>
      <c r="AV115">
        <v>0</v>
      </c>
      <c r="AW115">
        <v>2</v>
      </c>
      <c r="AX115">
        <v>7856176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ROW(Source!A35)</f>
        <v>35</v>
      </c>
      <c r="B116">
        <v>7856178</v>
      </c>
      <c r="C116">
        <v>7856177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401</v>
      </c>
      <c r="K116" t="s">
        <v>402</v>
      </c>
      <c r="L116">
        <v>1476</v>
      </c>
      <c r="N116">
        <v>1013</v>
      </c>
      <c r="O116" t="s">
        <v>222</v>
      </c>
      <c r="P116" t="s">
        <v>223</v>
      </c>
      <c r="Q116">
        <v>1</v>
      </c>
      <c r="Y116">
        <v>0.5</v>
      </c>
      <c r="AA116">
        <v>0</v>
      </c>
      <c r="AB116">
        <v>0</v>
      </c>
      <c r="AC116">
        <v>0</v>
      </c>
      <c r="AD116">
        <v>9.76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0.5</v>
      </c>
      <c r="AV116">
        <v>1</v>
      </c>
      <c r="AW116">
        <v>2</v>
      </c>
      <c r="AX116">
        <v>7856182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ROW(Source!A35)</f>
        <v>35</v>
      </c>
      <c r="B117">
        <v>7856179</v>
      </c>
      <c r="C117">
        <v>7856177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242</v>
      </c>
      <c r="J117" t="s">
        <v>243</v>
      </c>
      <c r="K117" t="s">
        <v>244</v>
      </c>
      <c r="L117">
        <v>1348</v>
      </c>
      <c r="N117">
        <v>1009</v>
      </c>
      <c r="O117" t="s">
        <v>245</v>
      </c>
      <c r="P117" t="s">
        <v>245</v>
      </c>
      <c r="Q117">
        <v>1000</v>
      </c>
      <c r="Y117">
        <v>5E-06</v>
      </c>
      <c r="AA117">
        <v>465.96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5E-05</v>
      </c>
      <c r="AU117" t="s">
        <v>18</v>
      </c>
      <c r="AV117">
        <v>0</v>
      </c>
      <c r="AW117">
        <v>2</v>
      </c>
      <c r="AX117">
        <v>7856183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ROW(Source!A35)</f>
        <v>35</v>
      </c>
      <c r="B118">
        <v>7856180</v>
      </c>
      <c r="C118">
        <v>7856177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403</v>
      </c>
      <c r="J118" t="s">
        <v>404</v>
      </c>
      <c r="K118" t="s">
        <v>405</v>
      </c>
      <c r="L118">
        <v>1348</v>
      </c>
      <c r="N118">
        <v>1009</v>
      </c>
      <c r="O118" t="s">
        <v>245</v>
      </c>
      <c r="P118" t="s">
        <v>245</v>
      </c>
      <c r="Q118">
        <v>1000</v>
      </c>
      <c r="Y118">
        <v>1.0000000000000002E-06</v>
      </c>
      <c r="AA118">
        <v>12507.54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1E-05</v>
      </c>
      <c r="AU118" t="s">
        <v>18</v>
      </c>
      <c r="AV118">
        <v>0</v>
      </c>
      <c r="AW118">
        <v>2</v>
      </c>
      <c r="AX118">
        <v>7856184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ROW(Source!A35)</f>
        <v>35</v>
      </c>
      <c r="B119">
        <v>7856181</v>
      </c>
      <c r="C119">
        <v>7856177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406</v>
      </c>
      <c r="J119" t="s">
        <v>407</v>
      </c>
      <c r="K119" t="s">
        <v>408</v>
      </c>
      <c r="L119">
        <v>1348</v>
      </c>
      <c r="N119">
        <v>1009</v>
      </c>
      <c r="O119" t="s">
        <v>245</v>
      </c>
      <c r="P119" t="s">
        <v>245</v>
      </c>
      <c r="Q119">
        <v>1000</v>
      </c>
      <c r="Y119">
        <v>1.0000000000000002E-06</v>
      </c>
      <c r="AA119">
        <v>11545.42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1E-05</v>
      </c>
      <c r="AU119" t="s">
        <v>18</v>
      </c>
      <c r="AV119">
        <v>0</v>
      </c>
      <c r="AW119">
        <v>2</v>
      </c>
      <c r="AX119">
        <v>7856185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ROW(Source!A41)</f>
        <v>41</v>
      </c>
      <c r="B120">
        <v>7856187</v>
      </c>
      <c r="C120">
        <v>7856186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393</v>
      </c>
      <c r="K120" t="s">
        <v>394</v>
      </c>
      <c r="L120">
        <v>1476</v>
      </c>
      <c r="N120">
        <v>1013</v>
      </c>
      <c r="O120" t="s">
        <v>222</v>
      </c>
      <c r="P120" t="s">
        <v>223</v>
      </c>
      <c r="Q120">
        <v>1</v>
      </c>
      <c r="Y120">
        <v>9</v>
      </c>
      <c r="AA120">
        <v>0</v>
      </c>
      <c r="AB120">
        <v>0</v>
      </c>
      <c r="AC120">
        <v>0</v>
      </c>
      <c r="AD120">
        <v>9.07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9</v>
      </c>
      <c r="AV120">
        <v>1</v>
      </c>
      <c r="AW120">
        <v>2</v>
      </c>
      <c r="AX120">
        <v>7856188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ROW(Source!A42)</f>
        <v>42</v>
      </c>
      <c r="B121">
        <v>7856190</v>
      </c>
      <c r="C121">
        <v>7856189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409</v>
      </c>
      <c r="K121" t="s">
        <v>410</v>
      </c>
      <c r="L121">
        <v>1476</v>
      </c>
      <c r="N121">
        <v>1013</v>
      </c>
      <c r="O121" t="s">
        <v>222</v>
      </c>
      <c r="P121" t="s">
        <v>223</v>
      </c>
      <c r="Q121">
        <v>1</v>
      </c>
      <c r="Y121">
        <v>6.4</v>
      </c>
      <c r="AA121">
        <v>0</v>
      </c>
      <c r="AB121">
        <v>0</v>
      </c>
      <c r="AC121">
        <v>0</v>
      </c>
      <c r="AD121">
        <v>13.82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6.4</v>
      </c>
      <c r="AV121">
        <v>1</v>
      </c>
      <c r="AW121">
        <v>2</v>
      </c>
      <c r="AX121">
        <v>7856195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ROW(Source!A42)</f>
        <v>42</v>
      </c>
      <c r="B122">
        <v>7856191</v>
      </c>
      <c r="C122">
        <v>7856189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411</v>
      </c>
      <c r="K122" t="s">
        <v>412</v>
      </c>
      <c r="L122">
        <v>1476</v>
      </c>
      <c r="N122">
        <v>1013</v>
      </c>
      <c r="O122" t="s">
        <v>222</v>
      </c>
      <c r="P122" t="s">
        <v>223</v>
      </c>
      <c r="Q122">
        <v>1</v>
      </c>
      <c r="Y122">
        <v>25.6</v>
      </c>
      <c r="AA122">
        <v>0</v>
      </c>
      <c r="AB122">
        <v>0</v>
      </c>
      <c r="AC122">
        <v>0</v>
      </c>
      <c r="AD122">
        <v>14.66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25.6</v>
      </c>
      <c r="AV122">
        <v>1</v>
      </c>
      <c r="AW122">
        <v>2</v>
      </c>
      <c r="AX122">
        <v>7856196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ROW(Source!A42)</f>
        <v>42</v>
      </c>
      <c r="B123">
        <v>7856192</v>
      </c>
      <c r="C123">
        <v>7856189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413</v>
      </c>
      <c r="K123" t="s">
        <v>414</v>
      </c>
      <c r="L123">
        <v>1476</v>
      </c>
      <c r="N123">
        <v>1013</v>
      </c>
      <c r="O123" t="s">
        <v>222</v>
      </c>
      <c r="P123" t="s">
        <v>223</v>
      </c>
      <c r="Q123">
        <v>1</v>
      </c>
      <c r="Y123">
        <v>57.6</v>
      </c>
      <c r="AA123">
        <v>0</v>
      </c>
      <c r="AB123">
        <v>0</v>
      </c>
      <c r="AC123">
        <v>0</v>
      </c>
      <c r="AD123">
        <v>14.26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57.6</v>
      </c>
      <c r="AV123">
        <v>1</v>
      </c>
      <c r="AW123">
        <v>2</v>
      </c>
      <c r="AX123">
        <v>7856197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ROW(Source!A42)</f>
        <v>42</v>
      </c>
      <c r="B124">
        <v>7856193</v>
      </c>
      <c r="C124">
        <v>7856189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415</v>
      </c>
      <c r="K124" t="s">
        <v>416</v>
      </c>
      <c r="L124">
        <v>1476</v>
      </c>
      <c r="N124">
        <v>1013</v>
      </c>
      <c r="O124" t="s">
        <v>222</v>
      </c>
      <c r="P124" t="s">
        <v>223</v>
      </c>
      <c r="Q124">
        <v>1</v>
      </c>
      <c r="Y124">
        <v>25.6</v>
      </c>
      <c r="AA124">
        <v>0</v>
      </c>
      <c r="AB124">
        <v>0</v>
      </c>
      <c r="AC124">
        <v>0</v>
      </c>
      <c r="AD124">
        <v>13.37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25.6</v>
      </c>
      <c r="AV124">
        <v>1</v>
      </c>
      <c r="AW124">
        <v>2</v>
      </c>
      <c r="AX124">
        <v>7856198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ROW(Source!A42)</f>
        <v>42</v>
      </c>
      <c r="B125">
        <v>7856194</v>
      </c>
      <c r="C125">
        <v>7856189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417</v>
      </c>
      <c r="K125" t="s">
        <v>418</v>
      </c>
      <c r="L125">
        <v>1476</v>
      </c>
      <c r="N125">
        <v>1013</v>
      </c>
      <c r="O125" t="s">
        <v>222</v>
      </c>
      <c r="P125" t="s">
        <v>223</v>
      </c>
      <c r="Q125">
        <v>1</v>
      </c>
      <c r="Y125">
        <v>12.8</v>
      </c>
      <c r="AA125">
        <v>0</v>
      </c>
      <c r="AB125">
        <v>0</v>
      </c>
      <c r="AC125">
        <v>0</v>
      </c>
      <c r="AD125">
        <v>18.1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12.8</v>
      </c>
      <c r="AV125">
        <v>1</v>
      </c>
      <c r="AW125">
        <v>2</v>
      </c>
      <c r="AX125">
        <v>7856199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7855942</v>
      </c>
      <c r="C1">
        <v>7855936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220</v>
      </c>
      <c r="K1" t="s">
        <v>221</v>
      </c>
      <c r="L1">
        <v>1476</v>
      </c>
      <c r="N1">
        <v>1013</v>
      </c>
      <c r="O1" t="s">
        <v>222</v>
      </c>
      <c r="P1" t="s">
        <v>223</v>
      </c>
      <c r="Q1">
        <v>1</v>
      </c>
      <c r="X1">
        <v>39</v>
      </c>
      <c r="Y1">
        <v>0</v>
      </c>
      <c r="Z1">
        <v>0</v>
      </c>
      <c r="AA1">
        <v>0</v>
      </c>
      <c r="AB1">
        <v>10.05</v>
      </c>
      <c r="AC1">
        <v>0</v>
      </c>
      <c r="AD1">
        <v>1</v>
      </c>
      <c r="AE1">
        <v>1</v>
      </c>
      <c r="AG1">
        <v>39</v>
      </c>
      <c r="AH1">
        <v>2</v>
      </c>
      <c r="AI1">
        <v>7855937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7855943</v>
      </c>
      <c r="C2">
        <v>7855936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224</v>
      </c>
      <c r="J2" t="s">
        <v>225</v>
      </c>
      <c r="K2" t="s">
        <v>226</v>
      </c>
      <c r="L2">
        <v>1368</v>
      </c>
      <c r="N2">
        <v>1011</v>
      </c>
      <c r="O2" t="s">
        <v>227</v>
      </c>
      <c r="P2" t="s">
        <v>227</v>
      </c>
      <c r="Q2">
        <v>1</v>
      </c>
      <c r="X2">
        <v>0.16</v>
      </c>
      <c r="Y2">
        <v>0</v>
      </c>
      <c r="Z2">
        <v>2.95</v>
      </c>
      <c r="AA2">
        <v>0</v>
      </c>
      <c r="AB2">
        <v>0</v>
      </c>
      <c r="AC2">
        <v>0</v>
      </c>
      <c r="AD2">
        <v>1</v>
      </c>
      <c r="AE2">
        <v>0</v>
      </c>
      <c r="AG2">
        <v>0.16</v>
      </c>
      <c r="AH2">
        <v>2</v>
      </c>
      <c r="AI2">
        <v>7855938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7855944</v>
      </c>
      <c r="C3">
        <v>7855936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228</v>
      </c>
      <c r="J3" t="s">
        <v>229</v>
      </c>
      <c r="K3" t="s">
        <v>230</v>
      </c>
      <c r="L3">
        <v>1346</v>
      </c>
      <c r="N3">
        <v>1009</v>
      </c>
      <c r="O3" t="s">
        <v>231</v>
      </c>
      <c r="P3" t="s">
        <v>231</v>
      </c>
      <c r="Q3">
        <v>1</v>
      </c>
      <c r="X3">
        <v>0.01</v>
      </c>
      <c r="Y3">
        <v>24.69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18</v>
      </c>
      <c r="AG3">
        <v>0.001</v>
      </c>
      <c r="AH3">
        <v>2</v>
      </c>
      <c r="AI3">
        <v>7855939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7855945</v>
      </c>
      <c r="C4">
        <v>7855936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233</v>
      </c>
      <c r="J4" t="s">
        <v>234</v>
      </c>
      <c r="K4" t="s">
        <v>235</v>
      </c>
      <c r="L4">
        <v>1358</v>
      </c>
      <c r="N4">
        <v>1010</v>
      </c>
      <c r="O4" t="s">
        <v>236</v>
      </c>
      <c r="P4" t="s">
        <v>236</v>
      </c>
      <c r="Q4">
        <v>10</v>
      </c>
      <c r="X4">
        <v>0.4</v>
      </c>
      <c r="Y4">
        <v>10.86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18</v>
      </c>
      <c r="AG4">
        <v>0.04000000000000001</v>
      </c>
      <c r="AH4">
        <v>2</v>
      </c>
      <c r="AI4">
        <v>7855940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7855946</v>
      </c>
      <c r="C5">
        <v>7855936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237</v>
      </c>
      <c r="J5" t="s">
        <v>238</v>
      </c>
      <c r="K5" t="s">
        <v>239</v>
      </c>
      <c r="L5">
        <v>1346</v>
      </c>
      <c r="N5">
        <v>1009</v>
      </c>
      <c r="O5" t="s">
        <v>231</v>
      </c>
      <c r="P5" t="s">
        <v>231</v>
      </c>
      <c r="Q5">
        <v>1</v>
      </c>
      <c r="X5">
        <v>0.1</v>
      </c>
      <c r="Y5">
        <v>100.97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18</v>
      </c>
      <c r="AG5">
        <v>0.010000000000000002</v>
      </c>
      <c r="AH5">
        <v>2</v>
      </c>
      <c r="AI5">
        <v>7855941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7855955</v>
      </c>
      <c r="C6">
        <v>7855947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240</v>
      </c>
      <c r="K6" t="s">
        <v>241</v>
      </c>
      <c r="L6">
        <v>1476</v>
      </c>
      <c r="N6">
        <v>1013</v>
      </c>
      <c r="O6" t="s">
        <v>222</v>
      </c>
      <c r="P6" t="s">
        <v>223</v>
      </c>
      <c r="Q6">
        <v>1</v>
      </c>
      <c r="X6">
        <v>1</v>
      </c>
      <c r="Y6">
        <v>0</v>
      </c>
      <c r="Z6">
        <v>0</v>
      </c>
      <c r="AA6">
        <v>0</v>
      </c>
      <c r="AB6">
        <v>9.61</v>
      </c>
      <c r="AC6">
        <v>0</v>
      </c>
      <c r="AD6">
        <v>1</v>
      </c>
      <c r="AE6">
        <v>1</v>
      </c>
      <c r="AG6">
        <v>1</v>
      </c>
      <c r="AH6">
        <v>2</v>
      </c>
      <c r="AI6">
        <v>7855948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7855956</v>
      </c>
      <c r="C7">
        <v>7855947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224</v>
      </c>
      <c r="J7" t="s">
        <v>225</v>
      </c>
      <c r="K7" t="s">
        <v>226</v>
      </c>
      <c r="L7">
        <v>1368</v>
      </c>
      <c r="N7">
        <v>1011</v>
      </c>
      <c r="O7" t="s">
        <v>227</v>
      </c>
      <c r="P7" t="s">
        <v>227</v>
      </c>
      <c r="Q7">
        <v>1</v>
      </c>
      <c r="X7">
        <v>0.06</v>
      </c>
      <c r="Y7">
        <v>0</v>
      </c>
      <c r="Z7">
        <v>2.95</v>
      </c>
      <c r="AA7">
        <v>0</v>
      </c>
      <c r="AB7">
        <v>0</v>
      </c>
      <c r="AC7">
        <v>0</v>
      </c>
      <c r="AD7">
        <v>1</v>
      </c>
      <c r="AE7">
        <v>0</v>
      </c>
      <c r="AG7">
        <v>0.06</v>
      </c>
      <c r="AH7">
        <v>2</v>
      </c>
      <c r="AI7">
        <v>7855949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7855957</v>
      </c>
      <c r="C8">
        <v>7855947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242</v>
      </c>
      <c r="J8" t="s">
        <v>243</v>
      </c>
      <c r="K8" t="s">
        <v>244</v>
      </c>
      <c r="L8">
        <v>1348</v>
      </c>
      <c r="N8">
        <v>1009</v>
      </c>
      <c r="O8" t="s">
        <v>245</v>
      </c>
      <c r="P8" t="s">
        <v>245</v>
      </c>
      <c r="Q8">
        <v>1000</v>
      </c>
      <c r="X8">
        <v>1E-05</v>
      </c>
      <c r="Y8">
        <v>465.96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1.0000000000000002E-06</v>
      </c>
      <c r="AH8">
        <v>2</v>
      </c>
      <c r="AI8">
        <v>7855950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7855958</v>
      </c>
      <c r="C9">
        <v>7855947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246</v>
      </c>
      <c r="J9" t="s">
        <v>247</v>
      </c>
      <c r="K9" t="s">
        <v>248</v>
      </c>
      <c r="L9">
        <v>1346</v>
      </c>
      <c r="N9">
        <v>1009</v>
      </c>
      <c r="O9" t="s">
        <v>231</v>
      </c>
      <c r="P9" t="s">
        <v>231</v>
      </c>
      <c r="Q9">
        <v>1</v>
      </c>
      <c r="X9">
        <v>0.005</v>
      </c>
      <c r="Y9">
        <v>19.17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0.0005</v>
      </c>
      <c r="AH9">
        <v>2</v>
      </c>
      <c r="AI9">
        <v>7855951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7855959</v>
      </c>
      <c r="C10">
        <v>7855947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228</v>
      </c>
      <c r="J10" t="s">
        <v>229</v>
      </c>
      <c r="K10" t="s">
        <v>230</v>
      </c>
      <c r="L10">
        <v>1346</v>
      </c>
      <c r="N10">
        <v>1009</v>
      </c>
      <c r="O10" t="s">
        <v>231</v>
      </c>
      <c r="P10" t="s">
        <v>231</v>
      </c>
      <c r="Q10">
        <v>1</v>
      </c>
      <c r="X10">
        <v>0.0002</v>
      </c>
      <c r="Y10">
        <v>24.69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2E-05</v>
      </c>
      <c r="AH10">
        <v>2</v>
      </c>
      <c r="AI10">
        <v>7855952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7855960</v>
      </c>
      <c r="C11">
        <v>7855947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233</v>
      </c>
      <c r="J11" t="s">
        <v>234</v>
      </c>
      <c r="K11" t="s">
        <v>235</v>
      </c>
      <c r="L11">
        <v>1358</v>
      </c>
      <c r="N11">
        <v>1010</v>
      </c>
      <c r="O11" t="s">
        <v>236</v>
      </c>
      <c r="P11" t="s">
        <v>236</v>
      </c>
      <c r="Q11">
        <v>10</v>
      </c>
      <c r="X11">
        <v>0.1</v>
      </c>
      <c r="Y11">
        <v>10.86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0.010000000000000002</v>
      </c>
      <c r="AH11">
        <v>2</v>
      </c>
      <c r="AI11">
        <v>7855953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7855961</v>
      </c>
      <c r="C12">
        <v>7855947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237</v>
      </c>
      <c r="J12" t="s">
        <v>238</v>
      </c>
      <c r="K12" t="s">
        <v>239</v>
      </c>
      <c r="L12">
        <v>1346</v>
      </c>
      <c r="N12">
        <v>1009</v>
      </c>
      <c r="O12" t="s">
        <v>231</v>
      </c>
      <c r="P12" t="s">
        <v>231</v>
      </c>
      <c r="Q12">
        <v>1</v>
      </c>
      <c r="X12">
        <v>0.002</v>
      </c>
      <c r="Y12">
        <v>100.97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0.0002</v>
      </c>
      <c r="AH12">
        <v>2</v>
      </c>
      <c r="AI12">
        <v>7855954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7855969</v>
      </c>
      <c r="C13">
        <v>7855962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240</v>
      </c>
      <c r="K13" t="s">
        <v>241</v>
      </c>
      <c r="L13">
        <v>1476</v>
      </c>
      <c r="N13">
        <v>1013</v>
      </c>
      <c r="O13" t="s">
        <v>222</v>
      </c>
      <c r="P13" t="s">
        <v>223</v>
      </c>
      <c r="Q13">
        <v>1</v>
      </c>
      <c r="X13">
        <v>2</v>
      </c>
      <c r="Y13">
        <v>0</v>
      </c>
      <c r="Z13">
        <v>0</v>
      </c>
      <c r="AA13">
        <v>0</v>
      </c>
      <c r="AB13">
        <v>9.61</v>
      </c>
      <c r="AC13">
        <v>0</v>
      </c>
      <c r="AD13">
        <v>1</v>
      </c>
      <c r="AE13">
        <v>1</v>
      </c>
      <c r="AG13">
        <v>2</v>
      </c>
      <c r="AH13">
        <v>2</v>
      </c>
      <c r="AI13">
        <v>7855963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7855970</v>
      </c>
      <c r="C14">
        <v>7855962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224</v>
      </c>
      <c r="J14" t="s">
        <v>225</v>
      </c>
      <c r="K14" t="s">
        <v>226</v>
      </c>
      <c r="L14">
        <v>1368</v>
      </c>
      <c r="N14">
        <v>1011</v>
      </c>
      <c r="O14" t="s">
        <v>227</v>
      </c>
      <c r="P14" t="s">
        <v>227</v>
      </c>
      <c r="Q14">
        <v>1</v>
      </c>
      <c r="X14">
        <v>0.16</v>
      </c>
      <c r="Y14">
        <v>0</v>
      </c>
      <c r="Z14">
        <v>2.95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0.16</v>
      </c>
      <c r="AH14">
        <v>2</v>
      </c>
      <c r="AI14">
        <v>7855964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7855971</v>
      </c>
      <c r="C15">
        <v>7855962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242</v>
      </c>
      <c r="J15" t="s">
        <v>243</v>
      </c>
      <c r="K15" t="s">
        <v>244</v>
      </c>
      <c r="L15">
        <v>1348</v>
      </c>
      <c r="N15">
        <v>1009</v>
      </c>
      <c r="O15" t="s">
        <v>245</v>
      </c>
      <c r="P15" t="s">
        <v>245</v>
      </c>
      <c r="Q15">
        <v>1000</v>
      </c>
      <c r="X15">
        <v>1E-05</v>
      </c>
      <c r="Y15">
        <v>465.96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1.0000000000000002E-06</v>
      </c>
      <c r="AH15">
        <v>2</v>
      </c>
      <c r="AI15">
        <v>7855965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7855972</v>
      </c>
      <c r="C16">
        <v>7855962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228</v>
      </c>
      <c r="J16" t="s">
        <v>229</v>
      </c>
      <c r="K16" t="s">
        <v>230</v>
      </c>
      <c r="L16">
        <v>1346</v>
      </c>
      <c r="N16">
        <v>1009</v>
      </c>
      <c r="O16" t="s">
        <v>231</v>
      </c>
      <c r="P16" t="s">
        <v>231</v>
      </c>
      <c r="Q16">
        <v>1</v>
      </c>
      <c r="X16">
        <v>0.0005</v>
      </c>
      <c r="Y16">
        <v>24.69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5E-05</v>
      </c>
      <c r="AH16">
        <v>2</v>
      </c>
      <c r="AI16">
        <v>7855966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7855973</v>
      </c>
      <c r="C17">
        <v>7855962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233</v>
      </c>
      <c r="J17" t="s">
        <v>234</v>
      </c>
      <c r="K17" t="s">
        <v>235</v>
      </c>
      <c r="L17">
        <v>1358</v>
      </c>
      <c r="N17">
        <v>1010</v>
      </c>
      <c r="O17" t="s">
        <v>236</v>
      </c>
      <c r="P17" t="s">
        <v>236</v>
      </c>
      <c r="Q17">
        <v>10</v>
      </c>
      <c r="X17">
        <v>0.25</v>
      </c>
      <c r="Y17">
        <v>10.86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0.025</v>
      </c>
      <c r="AH17">
        <v>2</v>
      </c>
      <c r="AI17">
        <v>7855967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7855974</v>
      </c>
      <c r="C18">
        <v>7855962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237</v>
      </c>
      <c r="J18" t="s">
        <v>238</v>
      </c>
      <c r="K18" t="s">
        <v>239</v>
      </c>
      <c r="L18">
        <v>1346</v>
      </c>
      <c r="N18">
        <v>1009</v>
      </c>
      <c r="O18" t="s">
        <v>231</v>
      </c>
      <c r="P18" t="s">
        <v>231</v>
      </c>
      <c r="Q18">
        <v>1</v>
      </c>
      <c r="X18">
        <v>0.005</v>
      </c>
      <c r="Y18">
        <v>100.97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0.0005</v>
      </c>
      <c r="AH18">
        <v>2</v>
      </c>
      <c r="AI18">
        <v>7855968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7855981</v>
      </c>
      <c r="C19">
        <v>7855975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240</v>
      </c>
      <c r="K19" t="s">
        <v>241</v>
      </c>
      <c r="L19">
        <v>1476</v>
      </c>
      <c r="N19">
        <v>1013</v>
      </c>
      <c r="O19" t="s">
        <v>222</v>
      </c>
      <c r="P19" t="s">
        <v>223</v>
      </c>
      <c r="Q19">
        <v>1</v>
      </c>
      <c r="X19">
        <v>12.3</v>
      </c>
      <c r="Y19">
        <v>0</v>
      </c>
      <c r="Z19">
        <v>0</v>
      </c>
      <c r="AA19">
        <v>0</v>
      </c>
      <c r="AB19">
        <v>9.61</v>
      </c>
      <c r="AC19">
        <v>0</v>
      </c>
      <c r="AD19">
        <v>1</v>
      </c>
      <c r="AE19">
        <v>1</v>
      </c>
      <c r="AG19">
        <v>12.3</v>
      </c>
      <c r="AH19">
        <v>2</v>
      </c>
      <c r="AI19">
        <v>7855976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ROW(Source!A27)</f>
        <v>27</v>
      </c>
      <c r="B20">
        <v>7855982</v>
      </c>
      <c r="C20">
        <v>7855975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249</v>
      </c>
      <c r="L20">
        <v>608254</v>
      </c>
      <c r="N20">
        <v>1013</v>
      </c>
      <c r="O20" t="s">
        <v>250</v>
      </c>
      <c r="P20" t="s">
        <v>250</v>
      </c>
      <c r="Q20">
        <v>1</v>
      </c>
      <c r="X20">
        <v>0.49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0.49</v>
      </c>
      <c r="AH20">
        <v>2</v>
      </c>
      <c r="AI20">
        <v>7855977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7855983</v>
      </c>
      <c r="C21">
        <v>7855975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251</v>
      </c>
      <c r="J21" t="s">
        <v>252</v>
      </c>
      <c r="K21" t="s">
        <v>253</v>
      </c>
      <c r="L21">
        <v>1368</v>
      </c>
      <c r="N21">
        <v>1011</v>
      </c>
      <c r="O21" t="s">
        <v>227</v>
      </c>
      <c r="P21" t="s">
        <v>227</v>
      </c>
      <c r="Q21">
        <v>1</v>
      </c>
      <c r="X21">
        <v>0.49</v>
      </c>
      <c r="Y21">
        <v>0</v>
      </c>
      <c r="Z21">
        <v>89.34</v>
      </c>
      <c r="AA21">
        <v>11.81</v>
      </c>
      <c r="AB21">
        <v>0</v>
      </c>
      <c r="AC21">
        <v>0</v>
      </c>
      <c r="AD21">
        <v>1</v>
      </c>
      <c r="AE21">
        <v>0</v>
      </c>
      <c r="AG21">
        <v>0.49</v>
      </c>
      <c r="AH21">
        <v>2</v>
      </c>
      <c r="AI21">
        <v>7855978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7855984</v>
      </c>
      <c r="C22">
        <v>7855975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254</v>
      </c>
      <c r="J22" t="s">
        <v>255</v>
      </c>
      <c r="K22" t="s">
        <v>256</v>
      </c>
      <c r="L22">
        <v>1348</v>
      </c>
      <c r="N22">
        <v>1009</v>
      </c>
      <c r="O22" t="s">
        <v>245</v>
      </c>
      <c r="P22" t="s">
        <v>245</v>
      </c>
      <c r="Q22">
        <v>1000</v>
      </c>
      <c r="X22">
        <v>3E-05</v>
      </c>
      <c r="Y22">
        <v>20055.08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3E-06</v>
      </c>
      <c r="AH22">
        <v>2</v>
      </c>
      <c r="AI22">
        <v>7855979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7855985</v>
      </c>
      <c r="C23">
        <v>7855975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257</v>
      </c>
      <c r="J23" t="s">
        <v>258</v>
      </c>
      <c r="K23" t="s">
        <v>259</v>
      </c>
      <c r="L23">
        <v>1346</v>
      </c>
      <c r="N23">
        <v>1009</v>
      </c>
      <c r="O23" t="s">
        <v>231</v>
      </c>
      <c r="P23" t="s">
        <v>231</v>
      </c>
      <c r="Q23">
        <v>1</v>
      </c>
      <c r="X23">
        <v>0.011</v>
      </c>
      <c r="Y23">
        <v>15.33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0.0011</v>
      </c>
      <c r="AH23">
        <v>2</v>
      </c>
      <c r="AI23">
        <v>7855980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7855999</v>
      </c>
      <c r="C24">
        <v>7855986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260</v>
      </c>
      <c r="K24" t="s">
        <v>261</v>
      </c>
      <c r="L24">
        <v>1476</v>
      </c>
      <c r="N24">
        <v>1013</v>
      </c>
      <c r="O24" t="s">
        <v>222</v>
      </c>
      <c r="P24" t="s">
        <v>223</v>
      </c>
      <c r="Q24">
        <v>1</v>
      </c>
      <c r="X24">
        <v>3.52</v>
      </c>
      <c r="Y24">
        <v>0</v>
      </c>
      <c r="Z24">
        <v>0</v>
      </c>
      <c r="AA24">
        <v>0</v>
      </c>
      <c r="AB24">
        <v>9.39</v>
      </c>
      <c r="AC24">
        <v>0</v>
      </c>
      <c r="AD24">
        <v>1</v>
      </c>
      <c r="AE24">
        <v>1</v>
      </c>
      <c r="AG24">
        <v>3.52</v>
      </c>
      <c r="AH24">
        <v>2</v>
      </c>
      <c r="AI24">
        <v>7855987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7856000</v>
      </c>
      <c r="C25">
        <v>7855986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249</v>
      </c>
      <c r="L25">
        <v>608254</v>
      </c>
      <c r="N25">
        <v>1013</v>
      </c>
      <c r="O25" t="s">
        <v>250</v>
      </c>
      <c r="P25" t="s">
        <v>250</v>
      </c>
      <c r="Q25">
        <v>1</v>
      </c>
      <c r="X25">
        <v>1.58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1.58</v>
      </c>
      <c r="AH25">
        <v>2</v>
      </c>
      <c r="AI25">
        <v>7855988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7856001</v>
      </c>
      <c r="C26">
        <v>7855986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262</v>
      </c>
      <c r="J26" t="s">
        <v>263</v>
      </c>
      <c r="K26" t="s">
        <v>264</v>
      </c>
      <c r="L26">
        <v>1480</v>
      </c>
      <c r="N26">
        <v>1013</v>
      </c>
      <c r="O26" t="s">
        <v>265</v>
      </c>
      <c r="P26" t="s">
        <v>266</v>
      </c>
      <c r="Q26">
        <v>1</v>
      </c>
      <c r="X26">
        <v>0.01</v>
      </c>
      <c r="Y26">
        <v>0</v>
      </c>
      <c r="Z26">
        <v>134.99</v>
      </c>
      <c r="AA26">
        <v>11.81</v>
      </c>
      <c r="AB26">
        <v>0</v>
      </c>
      <c r="AC26">
        <v>0</v>
      </c>
      <c r="AD26">
        <v>1</v>
      </c>
      <c r="AE26">
        <v>0</v>
      </c>
      <c r="AG26">
        <v>0.01</v>
      </c>
      <c r="AH26">
        <v>2</v>
      </c>
      <c r="AI26">
        <v>7855989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7856002</v>
      </c>
      <c r="C27">
        <v>7855986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267</v>
      </c>
      <c r="J27" t="s">
        <v>268</v>
      </c>
      <c r="K27" t="s">
        <v>269</v>
      </c>
      <c r="L27">
        <v>1368</v>
      </c>
      <c r="N27">
        <v>1011</v>
      </c>
      <c r="O27" t="s">
        <v>227</v>
      </c>
      <c r="P27" t="s">
        <v>227</v>
      </c>
      <c r="Q27">
        <v>1</v>
      </c>
      <c r="X27">
        <v>1.56</v>
      </c>
      <c r="Y27">
        <v>0</v>
      </c>
      <c r="Z27">
        <v>32.01</v>
      </c>
      <c r="AA27">
        <v>11.81</v>
      </c>
      <c r="AB27">
        <v>0</v>
      </c>
      <c r="AC27">
        <v>0</v>
      </c>
      <c r="AD27">
        <v>1</v>
      </c>
      <c r="AE27">
        <v>0</v>
      </c>
      <c r="AG27">
        <v>1.56</v>
      </c>
      <c r="AH27">
        <v>2</v>
      </c>
      <c r="AI27">
        <v>7855990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7856003</v>
      </c>
      <c r="C28">
        <v>7855986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270</v>
      </c>
      <c r="J28" t="s">
        <v>271</v>
      </c>
      <c r="K28" t="s">
        <v>272</v>
      </c>
      <c r="L28">
        <v>1368</v>
      </c>
      <c r="N28">
        <v>1011</v>
      </c>
      <c r="O28" t="s">
        <v>227</v>
      </c>
      <c r="P28" t="s">
        <v>227</v>
      </c>
      <c r="Q28">
        <v>1</v>
      </c>
      <c r="X28">
        <v>0.01</v>
      </c>
      <c r="Y28">
        <v>0</v>
      </c>
      <c r="Z28">
        <v>70.53</v>
      </c>
      <c r="AA28">
        <v>11.81</v>
      </c>
      <c r="AB28">
        <v>0</v>
      </c>
      <c r="AC28">
        <v>0</v>
      </c>
      <c r="AD28">
        <v>1</v>
      </c>
      <c r="AE28">
        <v>0</v>
      </c>
      <c r="AG28">
        <v>0.01</v>
      </c>
      <c r="AH28">
        <v>2</v>
      </c>
      <c r="AI28">
        <v>7855991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7856004</v>
      </c>
      <c r="C29">
        <v>7855986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273</v>
      </c>
      <c r="J29" t="s">
        <v>274</v>
      </c>
      <c r="K29" t="s">
        <v>275</v>
      </c>
      <c r="L29">
        <v>1346</v>
      </c>
      <c r="N29">
        <v>1009</v>
      </c>
      <c r="O29" t="s">
        <v>231</v>
      </c>
      <c r="P29" t="s">
        <v>231</v>
      </c>
      <c r="Q29">
        <v>1</v>
      </c>
      <c r="X29">
        <v>0.05</v>
      </c>
      <c r="Y29">
        <v>12.6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0.005000000000000001</v>
      </c>
      <c r="AH29">
        <v>2</v>
      </c>
      <c r="AI29">
        <v>7855992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7856005</v>
      </c>
      <c r="C30">
        <v>7855986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276</v>
      </c>
      <c r="J30" t="s">
        <v>277</v>
      </c>
      <c r="K30" t="s">
        <v>278</v>
      </c>
      <c r="L30">
        <v>1356</v>
      </c>
      <c r="N30">
        <v>1010</v>
      </c>
      <c r="O30" t="s">
        <v>279</v>
      </c>
      <c r="P30" t="s">
        <v>279</v>
      </c>
      <c r="Q30">
        <v>1000</v>
      </c>
      <c r="X30">
        <v>0.02</v>
      </c>
      <c r="Y30">
        <v>72.05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18</v>
      </c>
      <c r="AG30">
        <v>0.002</v>
      </c>
      <c r="AH30">
        <v>2</v>
      </c>
      <c r="AI30">
        <v>7855993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7856006</v>
      </c>
      <c r="C31">
        <v>7855986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280</v>
      </c>
      <c r="J31" t="s">
        <v>281</v>
      </c>
      <c r="K31" t="s">
        <v>282</v>
      </c>
      <c r="L31">
        <v>1355</v>
      </c>
      <c r="N31">
        <v>1010</v>
      </c>
      <c r="O31" t="s">
        <v>62</v>
      </c>
      <c r="P31" t="s">
        <v>62</v>
      </c>
      <c r="Q31">
        <v>100</v>
      </c>
      <c r="X31">
        <v>0.05</v>
      </c>
      <c r="Y31">
        <v>28.41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18</v>
      </c>
      <c r="AG31">
        <v>0.005000000000000001</v>
      </c>
      <c r="AH31">
        <v>2</v>
      </c>
      <c r="AI31">
        <v>7855994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7856007</v>
      </c>
      <c r="C32">
        <v>7855986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283</v>
      </c>
      <c r="J32" t="s">
        <v>284</v>
      </c>
      <c r="K32" t="s">
        <v>285</v>
      </c>
      <c r="L32">
        <v>1308</v>
      </c>
      <c r="N32">
        <v>1003</v>
      </c>
      <c r="O32" t="s">
        <v>32</v>
      </c>
      <c r="P32" t="s">
        <v>32</v>
      </c>
      <c r="Q32">
        <v>100</v>
      </c>
      <c r="X32">
        <v>0.05</v>
      </c>
      <c r="Y32">
        <v>176.96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18</v>
      </c>
      <c r="AG32">
        <v>0.005000000000000001</v>
      </c>
      <c r="AH32">
        <v>2</v>
      </c>
      <c r="AI32">
        <v>7855995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7856008</v>
      </c>
      <c r="C33">
        <v>7855986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286</v>
      </c>
      <c r="J33" t="s">
        <v>287</v>
      </c>
      <c r="K33" t="s">
        <v>288</v>
      </c>
      <c r="L33">
        <v>1355</v>
      </c>
      <c r="N33">
        <v>1010</v>
      </c>
      <c r="O33" t="s">
        <v>62</v>
      </c>
      <c r="P33" t="s">
        <v>62</v>
      </c>
      <c r="Q33">
        <v>100</v>
      </c>
      <c r="X33">
        <v>0.26</v>
      </c>
      <c r="Y33">
        <v>3.05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18</v>
      </c>
      <c r="AG33">
        <v>0.026000000000000002</v>
      </c>
      <c r="AH33">
        <v>2</v>
      </c>
      <c r="AI33">
        <v>7855996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ROW(Source!A28)</f>
        <v>28</v>
      </c>
      <c r="B34">
        <v>7856009</v>
      </c>
      <c r="C34">
        <v>7855986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289</v>
      </c>
      <c r="J34" t="s">
        <v>290</v>
      </c>
      <c r="K34" t="s">
        <v>291</v>
      </c>
      <c r="L34">
        <v>1355</v>
      </c>
      <c r="N34">
        <v>1010</v>
      </c>
      <c r="O34" t="s">
        <v>62</v>
      </c>
      <c r="P34" t="s">
        <v>62</v>
      </c>
      <c r="Q34">
        <v>100</v>
      </c>
      <c r="X34">
        <v>0.1</v>
      </c>
      <c r="Y34">
        <v>150.82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18</v>
      </c>
      <c r="AG34">
        <v>0.010000000000000002</v>
      </c>
      <c r="AH34">
        <v>2</v>
      </c>
      <c r="AI34">
        <v>7855997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7856010</v>
      </c>
      <c r="C35">
        <v>7855986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292</v>
      </c>
      <c r="J35" t="s">
        <v>293</v>
      </c>
      <c r="K35" t="s">
        <v>294</v>
      </c>
      <c r="L35">
        <v>1346</v>
      </c>
      <c r="N35">
        <v>1009</v>
      </c>
      <c r="O35" t="s">
        <v>231</v>
      </c>
      <c r="P35" t="s">
        <v>231</v>
      </c>
      <c r="Q35">
        <v>1</v>
      </c>
      <c r="X35">
        <v>0.16</v>
      </c>
      <c r="Y35">
        <v>198.66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18</v>
      </c>
      <c r="AG35">
        <v>0.016</v>
      </c>
      <c r="AH35">
        <v>2</v>
      </c>
      <c r="AI35">
        <v>7855998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ROW(Source!A29)</f>
        <v>29</v>
      </c>
      <c r="B36">
        <v>7856031</v>
      </c>
      <c r="C36">
        <v>7856011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260</v>
      </c>
      <c r="K36" t="s">
        <v>261</v>
      </c>
      <c r="L36">
        <v>1476</v>
      </c>
      <c r="N36">
        <v>1013</v>
      </c>
      <c r="O36" t="s">
        <v>222</v>
      </c>
      <c r="P36" t="s">
        <v>223</v>
      </c>
      <c r="Q36">
        <v>1</v>
      </c>
      <c r="X36">
        <v>28.4</v>
      </c>
      <c r="Y36">
        <v>0</v>
      </c>
      <c r="Z36">
        <v>0</v>
      </c>
      <c r="AA36">
        <v>0</v>
      </c>
      <c r="AB36">
        <v>9.39</v>
      </c>
      <c r="AC36">
        <v>0</v>
      </c>
      <c r="AD36">
        <v>1</v>
      </c>
      <c r="AE36">
        <v>1</v>
      </c>
      <c r="AG36">
        <v>28.4</v>
      </c>
      <c r="AH36">
        <v>2</v>
      </c>
      <c r="AI36">
        <v>7856012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7856032</v>
      </c>
      <c r="C37">
        <v>7856011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249</v>
      </c>
      <c r="L37">
        <v>608254</v>
      </c>
      <c r="N37">
        <v>1013</v>
      </c>
      <c r="O37" t="s">
        <v>250</v>
      </c>
      <c r="P37" t="s">
        <v>250</v>
      </c>
      <c r="Q37">
        <v>1</v>
      </c>
      <c r="X37">
        <v>16.6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G37">
        <v>16.6</v>
      </c>
      <c r="AH37">
        <v>2</v>
      </c>
      <c r="AI37">
        <v>7856013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7856033</v>
      </c>
      <c r="C38">
        <v>7856011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262</v>
      </c>
      <c r="J38" t="s">
        <v>263</v>
      </c>
      <c r="K38" t="s">
        <v>264</v>
      </c>
      <c r="L38">
        <v>1480</v>
      </c>
      <c r="N38">
        <v>1013</v>
      </c>
      <c r="O38" t="s">
        <v>265</v>
      </c>
      <c r="P38" t="s">
        <v>266</v>
      </c>
      <c r="Q38">
        <v>1</v>
      </c>
      <c r="X38">
        <v>0.36</v>
      </c>
      <c r="Y38">
        <v>0</v>
      </c>
      <c r="Z38">
        <v>134.99</v>
      </c>
      <c r="AA38">
        <v>11.81</v>
      </c>
      <c r="AB38">
        <v>0</v>
      </c>
      <c r="AC38">
        <v>0</v>
      </c>
      <c r="AD38">
        <v>1</v>
      </c>
      <c r="AE38">
        <v>0</v>
      </c>
      <c r="AG38">
        <v>0.36</v>
      </c>
      <c r="AH38">
        <v>2</v>
      </c>
      <c r="AI38">
        <v>7856014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7856034</v>
      </c>
      <c r="C39">
        <v>7856011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267</v>
      </c>
      <c r="J39" t="s">
        <v>268</v>
      </c>
      <c r="K39" t="s">
        <v>269</v>
      </c>
      <c r="L39">
        <v>1368</v>
      </c>
      <c r="N39">
        <v>1011</v>
      </c>
      <c r="O39" t="s">
        <v>227</v>
      </c>
      <c r="P39" t="s">
        <v>227</v>
      </c>
      <c r="Q39">
        <v>1</v>
      </c>
      <c r="X39">
        <v>15.9</v>
      </c>
      <c r="Y39">
        <v>0</v>
      </c>
      <c r="Z39">
        <v>32.01</v>
      </c>
      <c r="AA39">
        <v>11.81</v>
      </c>
      <c r="AB39">
        <v>0</v>
      </c>
      <c r="AC39">
        <v>0</v>
      </c>
      <c r="AD39">
        <v>1</v>
      </c>
      <c r="AE39">
        <v>0</v>
      </c>
      <c r="AG39">
        <v>15.9</v>
      </c>
      <c r="AH39">
        <v>2</v>
      </c>
      <c r="AI39">
        <v>7856015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7856035</v>
      </c>
      <c r="C40">
        <v>7856011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295</v>
      </c>
      <c r="J40" t="s">
        <v>296</v>
      </c>
      <c r="K40" t="s">
        <v>297</v>
      </c>
      <c r="L40">
        <v>1368</v>
      </c>
      <c r="N40">
        <v>1011</v>
      </c>
      <c r="O40" t="s">
        <v>227</v>
      </c>
      <c r="P40" t="s">
        <v>227</v>
      </c>
      <c r="Q40">
        <v>1</v>
      </c>
      <c r="X40">
        <v>2.59</v>
      </c>
      <c r="Y40">
        <v>0</v>
      </c>
      <c r="Z40">
        <v>2.94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2.59</v>
      </c>
      <c r="AH40">
        <v>2</v>
      </c>
      <c r="AI40">
        <v>7856016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7856036</v>
      </c>
      <c r="C41">
        <v>7856011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270</v>
      </c>
      <c r="J41" t="s">
        <v>271</v>
      </c>
      <c r="K41" t="s">
        <v>272</v>
      </c>
      <c r="L41">
        <v>1368</v>
      </c>
      <c r="N41">
        <v>1011</v>
      </c>
      <c r="O41" t="s">
        <v>227</v>
      </c>
      <c r="P41" t="s">
        <v>227</v>
      </c>
      <c r="Q41">
        <v>1</v>
      </c>
      <c r="X41">
        <v>0.36</v>
      </c>
      <c r="Y41">
        <v>0</v>
      </c>
      <c r="Z41">
        <v>70.53</v>
      </c>
      <c r="AA41">
        <v>11.81</v>
      </c>
      <c r="AB41">
        <v>0</v>
      </c>
      <c r="AC41">
        <v>0</v>
      </c>
      <c r="AD41">
        <v>1</v>
      </c>
      <c r="AE41">
        <v>0</v>
      </c>
      <c r="AG41">
        <v>0.36</v>
      </c>
      <c r="AH41">
        <v>2</v>
      </c>
      <c r="AI41">
        <v>7856017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ROW(Source!A29)</f>
        <v>29</v>
      </c>
      <c r="B42">
        <v>7856037</v>
      </c>
      <c r="C42">
        <v>7856011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298</v>
      </c>
      <c r="J42" t="s">
        <v>299</v>
      </c>
      <c r="K42" t="s">
        <v>300</v>
      </c>
      <c r="L42">
        <v>1348</v>
      </c>
      <c r="N42">
        <v>1009</v>
      </c>
      <c r="O42" t="s">
        <v>245</v>
      </c>
      <c r="P42" t="s">
        <v>245</v>
      </c>
      <c r="Q42">
        <v>1000</v>
      </c>
      <c r="X42">
        <v>0.0007</v>
      </c>
      <c r="Y42">
        <v>12122.7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7.000000000000001E-05</v>
      </c>
      <c r="AH42">
        <v>2</v>
      </c>
      <c r="AI42">
        <v>7856018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ROW(Source!A29)</f>
        <v>29</v>
      </c>
      <c r="B43">
        <v>7856038</v>
      </c>
      <c r="C43">
        <v>7856011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301</v>
      </c>
      <c r="J43" t="s">
        <v>302</v>
      </c>
      <c r="K43" t="s">
        <v>303</v>
      </c>
      <c r="L43">
        <v>1346</v>
      </c>
      <c r="N43">
        <v>1009</v>
      </c>
      <c r="O43" t="s">
        <v>231</v>
      </c>
      <c r="P43" t="s">
        <v>231</v>
      </c>
      <c r="Q43">
        <v>1</v>
      </c>
      <c r="X43">
        <v>0.19</v>
      </c>
      <c r="Y43">
        <v>9.45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18</v>
      </c>
      <c r="AG43">
        <v>0.019000000000000003</v>
      </c>
      <c r="AH43">
        <v>2</v>
      </c>
      <c r="AI43">
        <v>7856019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ROW(Source!A29)</f>
        <v>29</v>
      </c>
      <c r="B44">
        <v>7856039</v>
      </c>
      <c r="C44">
        <v>7856011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304</v>
      </c>
      <c r="J44" t="s">
        <v>305</v>
      </c>
      <c r="K44" t="s">
        <v>306</v>
      </c>
      <c r="L44">
        <v>1346</v>
      </c>
      <c r="N44">
        <v>1009</v>
      </c>
      <c r="O44" t="s">
        <v>231</v>
      </c>
      <c r="P44" t="s">
        <v>231</v>
      </c>
      <c r="Q44">
        <v>1</v>
      </c>
      <c r="X44">
        <v>0.15</v>
      </c>
      <c r="Y44">
        <v>19.08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18</v>
      </c>
      <c r="AG44">
        <v>0.015</v>
      </c>
      <c r="AH44">
        <v>2</v>
      </c>
      <c r="AI44">
        <v>7856020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ROW(Source!A29)</f>
        <v>29</v>
      </c>
      <c r="B45">
        <v>7856040</v>
      </c>
      <c r="C45">
        <v>7856011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273</v>
      </c>
      <c r="J45" t="s">
        <v>274</v>
      </c>
      <c r="K45" t="s">
        <v>275</v>
      </c>
      <c r="L45">
        <v>1346</v>
      </c>
      <c r="N45">
        <v>1009</v>
      </c>
      <c r="O45" t="s">
        <v>231</v>
      </c>
      <c r="P45" t="s">
        <v>231</v>
      </c>
      <c r="Q45">
        <v>1</v>
      </c>
      <c r="X45">
        <v>0.4</v>
      </c>
      <c r="Y45">
        <v>12.6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18</v>
      </c>
      <c r="AG45">
        <v>0.04000000000000001</v>
      </c>
      <c r="AH45">
        <v>2</v>
      </c>
      <c r="AI45">
        <v>7856021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ROW(Source!A29)</f>
        <v>29</v>
      </c>
      <c r="B46">
        <v>7856041</v>
      </c>
      <c r="C46">
        <v>7856011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307</v>
      </c>
      <c r="J46" t="s">
        <v>308</v>
      </c>
      <c r="K46" t="s">
        <v>309</v>
      </c>
      <c r="L46">
        <v>1346</v>
      </c>
      <c r="N46">
        <v>1009</v>
      </c>
      <c r="O46" t="s">
        <v>231</v>
      </c>
      <c r="P46" t="s">
        <v>231</v>
      </c>
      <c r="Q46">
        <v>1</v>
      </c>
      <c r="X46">
        <v>0.1</v>
      </c>
      <c r="Y46">
        <v>3.76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18</v>
      </c>
      <c r="AG46">
        <v>0.010000000000000002</v>
      </c>
      <c r="AH46">
        <v>2</v>
      </c>
      <c r="AI46">
        <v>7856022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ROW(Source!A29)</f>
        <v>29</v>
      </c>
      <c r="B47">
        <v>7856042</v>
      </c>
      <c r="C47">
        <v>7856011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310</v>
      </c>
      <c r="J47" t="s">
        <v>311</v>
      </c>
      <c r="K47" t="s">
        <v>312</v>
      </c>
      <c r="L47">
        <v>1354</v>
      </c>
      <c r="N47">
        <v>1010</v>
      </c>
      <c r="O47" t="s">
        <v>56</v>
      </c>
      <c r="P47" t="s">
        <v>56</v>
      </c>
      <c r="Q47">
        <v>1</v>
      </c>
      <c r="X47">
        <v>4</v>
      </c>
      <c r="Y47">
        <v>76.6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18</v>
      </c>
      <c r="AG47">
        <v>0.4</v>
      </c>
      <c r="AH47">
        <v>2</v>
      </c>
      <c r="AI47">
        <v>7856023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ROW(Source!A29)</f>
        <v>29</v>
      </c>
      <c r="B48">
        <v>7856043</v>
      </c>
      <c r="C48">
        <v>7856011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313</v>
      </c>
      <c r="J48" t="s">
        <v>314</v>
      </c>
      <c r="K48" t="s">
        <v>315</v>
      </c>
      <c r="L48">
        <v>1348</v>
      </c>
      <c r="N48">
        <v>1009</v>
      </c>
      <c r="O48" t="s">
        <v>245</v>
      </c>
      <c r="P48" t="s">
        <v>245</v>
      </c>
      <c r="Q48">
        <v>1000</v>
      </c>
      <c r="X48">
        <v>0.05</v>
      </c>
      <c r="Y48">
        <v>8844.96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18</v>
      </c>
      <c r="AG48">
        <v>0.005000000000000001</v>
      </c>
      <c r="AH48">
        <v>2</v>
      </c>
      <c r="AI48">
        <v>7856024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7856044</v>
      </c>
      <c r="C49">
        <v>7856011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316</v>
      </c>
      <c r="J49" t="s">
        <v>317</v>
      </c>
      <c r="K49" t="s">
        <v>318</v>
      </c>
      <c r="L49">
        <v>1358</v>
      </c>
      <c r="N49">
        <v>1010</v>
      </c>
      <c r="O49" t="s">
        <v>236</v>
      </c>
      <c r="P49" t="s">
        <v>236</v>
      </c>
      <c r="Q49">
        <v>10</v>
      </c>
      <c r="X49">
        <v>4.9</v>
      </c>
      <c r="Y49">
        <v>1.94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18</v>
      </c>
      <c r="AG49">
        <v>0.49000000000000005</v>
      </c>
      <c r="AH49">
        <v>2</v>
      </c>
      <c r="AI49">
        <v>7856025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7856045</v>
      </c>
      <c r="C50">
        <v>7856011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319</v>
      </c>
      <c r="J50" t="s">
        <v>320</v>
      </c>
      <c r="K50" t="s">
        <v>321</v>
      </c>
      <c r="L50">
        <v>1355</v>
      </c>
      <c r="N50">
        <v>1010</v>
      </c>
      <c r="O50" t="s">
        <v>62</v>
      </c>
      <c r="P50" t="s">
        <v>62</v>
      </c>
      <c r="Q50">
        <v>100</v>
      </c>
      <c r="X50">
        <v>0.08</v>
      </c>
      <c r="Y50">
        <v>317.32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18</v>
      </c>
      <c r="AG50">
        <v>0.008</v>
      </c>
      <c r="AH50">
        <v>2</v>
      </c>
      <c r="AI50">
        <v>7856026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7856046</v>
      </c>
      <c r="C51">
        <v>7856011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1354</v>
      </c>
      <c r="N51">
        <v>1010</v>
      </c>
      <c r="O51" t="s">
        <v>56</v>
      </c>
      <c r="P51" t="s">
        <v>56</v>
      </c>
      <c r="Q51">
        <v>1</v>
      </c>
      <c r="X51">
        <v>12</v>
      </c>
      <c r="Y51">
        <v>15.38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18</v>
      </c>
      <c r="AG51">
        <v>1.2000000000000002</v>
      </c>
      <c r="AH51">
        <v>2</v>
      </c>
      <c r="AI51">
        <v>7856027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7856047</v>
      </c>
      <c r="C52">
        <v>7856011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280</v>
      </c>
      <c r="J52" t="s">
        <v>281</v>
      </c>
      <c r="K52" t="s">
        <v>282</v>
      </c>
      <c r="L52">
        <v>1355</v>
      </c>
      <c r="N52">
        <v>1010</v>
      </c>
      <c r="O52" t="s">
        <v>62</v>
      </c>
      <c r="P52" t="s">
        <v>62</v>
      </c>
      <c r="Q52">
        <v>100</v>
      </c>
      <c r="X52">
        <v>0.41</v>
      </c>
      <c r="Y52">
        <v>28.41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18</v>
      </c>
      <c r="AG52">
        <v>0.041</v>
      </c>
      <c r="AH52">
        <v>2</v>
      </c>
      <c r="AI52">
        <v>7856028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7856048</v>
      </c>
      <c r="C53">
        <v>7856011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286</v>
      </c>
      <c r="J53" t="s">
        <v>287</v>
      </c>
      <c r="K53" t="s">
        <v>288</v>
      </c>
      <c r="L53">
        <v>1355</v>
      </c>
      <c r="N53">
        <v>1010</v>
      </c>
      <c r="O53" t="s">
        <v>62</v>
      </c>
      <c r="P53" t="s">
        <v>62</v>
      </c>
      <c r="Q53">
        <v>100</v>
      </c>
      <c r="X53">
        <v>2.25</v>
      </c>
      <c r="Y53">
        <v>3.05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0.225</v>
      </c>
      <c r="AH53">
        <v>2</v>
      </c>
      <c r="AI53">
        <v>7856029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7856049</v>
      </c>
      <c r="C54">
        <v>7856011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289</v>
      </c>
      <c r="J54" t="s">
        <v>290</v>
      </c>
      <c r="K54" t="s">
        <v>291</v>
      </c>
      <c r="L54">
        <v>1355</v>
      </c>
      <c r="N54">
        <v>1010</v>
      </c>
      <c r="O54" t="s">
        <v>62</v>
      </c>
      <c r="P54" t="s">
        <v>62</v>
      </c>
      <c r="Q54">
        <v>100</v>
      </c>
      <c r="X54">
        <v>0.64</v>
      </c>
      <c r="Y54">
        <v>150.82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18</v>
      </c>
      <c r="AG54">
        <v>0.064</v>
      </c>
      <c r="AH54">
        <v>2</v>
      </c>
      <c r="AI54">
        <v>7856030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7856064</v>
      </c>
      <c r="C55">
        <v>7856050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260</v>
      </c>
      <c r="K55" t="s">
        <v>261</v>
      </c>
      <c r="L55">
        <v>1476</v>
      </c>
      <c r="N55">
        <v>1013</v>
      </c>
      <c r="O55" t="s">
        <v>222</v>
      </c>
      <c r="P55" t="s">
        <v>223</v>
      </c>
      <c r="Q55">
        <v>1</v>
      </c>
      <c r="X55">
        <v>37.6</v>
      </c>
      <c r="Y55">
        <v>0</v>
      </c>
      <c r="Z55">
        <v>0</v>
      </c>
      <c r="AA55">
        <v>0</v>
      </c>
      <c r="AB55">
        <v>9.39</v>
      </c>
      <c r="AC55">
        <v>0</v>
      </c>
      <c r="AD55">
        <v>1</v>
      </c>
      <c r="AE55">
        <v>1</v>
      </c>
      <c r="AG55">
        <v>37.6</v>
      </c>
      <c r="AH55">
        <v>2</v>
      </c>
      <c r="AI55">
        <v>7856051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7856065</v>
      </c>
      <c r="C56">
        <v>7856050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249</v>
      </c>
      <c r="L56">
        <v>608254</v>
      </c>
      <c r="N56">
        <v>1013</v>
      </c>
      <c r="O56" t="s">
        <v>250</v>
      </c>
      <c r="P56" t="s">
        <v>250</v>
      </c>
      <c r="Q56">
        <v>1</v>
      </c>
      <c r="X56">
        <v>15.3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15.3</v>
      </c>
      <c r="AH56">
        <v>2</v>
      </c>
      <c r="AI56">
        <v>7856052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7856066</v>
      </c>
      <c r="C57">
        <v>7856050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262</v>
      </c>
      <c r="J57" t="s">
        <v>263</v>
      </c>
      <c r="K57" t="s">
        <v>264</v>
      </c>
      <c r="L57">
        <v>1480</v>
      </c>
      <c r="N57">
        <v>1013</v>
      </c>
      <c r="O57" t="s">
        <v>265</v>
      </c>
      <c r="P57" t="s">
        <v>266</v>
      </c>
      <c r="Q57">
        <v>1</v>
      </c>
      <c r="X57">
        <v>1.75</v>
      </c>
      <c r="Y57">
        <v>0</v>
      </c>
      <c r="Z57">
        <v>134.99</v>
      </c>
      <c r="AA57">
        <v>11.81</v>
      </c>
      <c r="AB57">
        <v>0</v>
      </c>
      <c r="AC57">
        <v>0</v>
      </c>
      <c r="AD57">
        <v>1</v>
      </c>
      <c r="AE57">
        <v>0</v>
      </c>
      <c r="AG57">
        <v>1.75</v>
      </c>
      <c r="AH57">
        <v>2</v>
      </c>
      <c r="AI57">
        <v>7856053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7856067</v>
      </c>
      <c r="C58">
        <v>7856050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267</v>
      </c>
      <c r="J58" t="s">
        <v>268</v>
      </c>
      <c r="K58" t="s">
        <v>269</v>
      </c>
      <c r="L58">
        <v>1368</v>
      </c>
      <c r="N58">
        <v>1011</v>
      </c>
      <c r="O58" t="s">
        <v>227</v>
      </c>
      <c r="P58" t="s">
        <v>227</v>
      </c>
      <c r="Q58">
        <v>1</v>
      </c>
      <c r="X58">
        <v>11.8</v>
      </c>
      <c r="Y58">
        <v>0</v>
      </c>
      <c r="Z58">
        <v>32.01</v>
      </c>
      <c r="AA58">
        <v>11.81</v>
      </c>
      <c r="AB58">
        <v>0</v>
      </c>
      <c r="AC58">
        <v>0</v>
      </c>
      <c r="AD58">
        <v>1</v>
      </c>
      <c r="AE58">
        <v>0</v>
      </c>
      <c r="AG58">
        <v>11.8</v>
      </c>
      <c r="AH58">
        <v>2</v>
      </c>
      <c r="AI58">
        <v>7856054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7856068</v>
      </c>
      <c r="C59">
        <v>7856050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295</v>
      </c>
      <c r="J59" t="s">
        <v>296</v>
      </c>
      <c r="K59" t="s">
        <v>297</v>
      </c>
      <c r="L59">
        <v>1368</v>
      </c>
      <c r="N59">
        <v>1011</v>
      </c>
      <c r="O59" t="s">
        <v>227</v>
      </c>
      <c r="P59" t="s">
        <v>227</v>
      </c>
      <c r="Q59">
        <v>1</v>
      </c>
      <c r="X59">
        <v>3.17</v>
      </c>
      <c r="Y59">
        <v>0</v>
      </c>
      <c r="Z59">
        <v>2.94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3.17</v>
      </c>
      <c r="AH59">
        <v>2</v>
      </c>
      <c r="AI59">
        <v>7856055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7856069</v>
      </c>
      <c r="C60">
        <v>7856050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325</v>
      </c>
      <c r="J60" t="s">
        <v>225</v>
      </c>
      <c r="K60" t="s">
        <v>326</v>
      </c>
      <c r="L60">
        <v>1368</v>
      </c>
      <c r="N60">
        <v>1011</v>
      </c>
      <c r="O60" t="s">
        <v>227</v>
      </c>
      <c r="P60" t="s">
        <v>227</v>
      </c>
      <c r="Q60">
        <v>1</v>
      </c>
      <c r="X60">
        <v>2.47</v>
      </c>
      <c r="Y60">
        <v>0</v>
      </c>
      <c r="Z60">
        <v>0.56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2.47</v>
      </c>
      <c r="AH60">
        <v>2</v>
      </c>
      <c r="AI60">
        <v>7856056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7856070</v>
      </c>
      <c r="C61">
        <v>7856050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270</v>
      </c>
      <c r="J61" t="s">
        <v>271</v>
      </c>
      <c r="K61" t="s">
        <v>272</v>
      </c>
      <c r="L61">
        <v>1368</v>
      </c>
      <c r="N61">
        <v>1011</v>
      </c>
      <c r="O61" t="s">
        <v>227</v>
      </c>
      <c r="P61" t="s">
        <v>227</v>
      </c>
      <c r="Q61">
        <v>1</v>
      </c>
      <c r="X61">
        <v>1.75</v>
      </c>
      <c r="Y61">
        <v>0</v>
      </c>
      <c r="Z61">
        <v>70.53</v>
      </c>
      <c r="AA61">
        <v>11.81</v>
      </c>
      <c r="AB61">
        <v>0</v>
      </c>
      <c r="AC61">
        <v>0</v>
      </c>
      <c r="AD61">
        <v>1</v>
      </c>
      <c r="AE61">
        <v>0</v>
      </c>
      <c r="AG61">
        <v>1.75</v>
      </c>
      <c r="AH61">
        <v>2</v>
      </c>
      <c r="AI61">
        <v>7856057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7856071</v>
      </c>
      <c r="C62">
        <v>7856050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301</v>
      </c>
      <c r="J62" t="s">
        <v>302</v>
      </c>
      <c r="K62" t="s">
        <v>303</v>
      </c>
      <c r="L62">
        <v>1346</v>
      </c>
      <c r="N62">
        <v>1009</v>
      </c>
      <c r="O62" t="s">
        <v>231</v>
      </c>
      <c r="P62" t="s">
        <v>231</v>
      </c>
      <c r="Q62">
        <v>1</v>
      </c>
      <c r="X62">
        <v>6.84</v>
      </c>
      <c r="Y62">
        <v>9.45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18</v>
      </c>
      <c r="AG62">
        <v>0.684</v>
      </c>
      <c r="AH62">
        <v>2</v>
      </c>
      <c r="AI62">
        <v>7856058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7856072</v>
      </c>
      <c r="C63">
        <v>7856050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304</v>
      </c>
      <c r="J63" t="s">
        <v>305</v>
      </c>
      <c r="K63" t="s">
        <v>306</v>
      </c>
      <c r="L63">
        <v>1346</v>
      </c>
      <c r="N63">
        <v>1009</v>
      </c>
      <c r="O63" t="s">
        <v>231</v>
      </c>
      <c r="P63" t="s">
        <v>231</v>
      </c>
      <c r="Q63">
        <v>1</v>
      </c>
      <c r="X63">
        <v>0.8</v>
      </c>
      <c r="Y63">
        <v>19.08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18</v>
      </c>
      <c r="AG63">
        <v>0.08000000000000002</v>
      </c>
      <c r="AH63">
        <v>2</v>
      </c>
      <c r="AI63">
        <v>7856059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7856073</v>
      </c>
      <c r="C64">
        <v>7856050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327</v>
      </c>
      <c r="J64" t="s">
        <v>328</v>
      </c>
      <c r="K64" t="s">
        <v>329</v>
      </c>
      <c r="L64">
        <v>1358</v>
      </c>
      <c r="N64">
        <v>1010</v>
      </c>
      <c r="O64" t="s">
        <v>236</v>
      </c>
      <c r="P64" t="s">
        <v>236</v>
      </c>
      <c r="Q64">
        <v>10</v>
      </c>
      <c r="X64">
        <v>1.1</v>
      </c>
      <c r="Y64">
        <v>2.31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18</v>
      </c>
      <c r="AG64">
        <v>0.11000000000000001</v>
      </c>
      <c r="AH64">
        <v>2</v>
      </c>
      <c r="AI64">
        <v>7856060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7856074</v>
      </c>
      <c r="C65">
        <v>7856050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330</v>
      </c>
      <c r="J65" t="s">
        <v>331</v>
      </c>
      <c r="K65" t="s">
        <v>332</v>
      </c>
      <c r="L65">
        <v>1358</v>
      </c>
      <c r="N65">
        <v>1010</v>
      </c>
      <c r="O65" t="s">
        <v>236</v>
      </c>
      <c r="P65" t="s">
        <v>236</v>
      </c>
      <c r="Q65">
        <v>10</v>
      </c>
      <c r="X65">
        <v>12.5</v>
      </c>
      <c r="Y65">
        <v>2.67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18</v>
      </c>
      <c r="AG65">
        <v>1.25</v>
      </c>
      <c r="AH65">
        <v>2</v>
      </c>
      <c r="AI65">
        <v>7856061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7856075</v>
      </c>
      <c r="C66">
        <v>7856050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333</v>
      </c>
      <c r="J66" t="s">
        <v>334</v>
      </c>
      <c r="K66" t="s">
        <v>335</v>
      </c>
      <c r="L66">
        <v>1355</v>
      </c>
      <c r="N66">
        <v>1010</v>
      </c>
      <c r="O66" t="s">
        <v>62</v>
      </c>
      <c r="P66" t="s">
        <v>62</v>
      </c>
      <c r="Q66">
        <v>100</v>
      </c>
      <c r="X66">
        <v>0.4</v>
      </c>
      <c r="Y66">
        <v>234.51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18</v>
      </c>
      <c r="AG66">
        <v>0.04000000000000001</v>
      </c>
      <c r="AH66">
        <v>2</v>
      </c>
      <c r="AI66">
        <v>7856062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7856076</v>
      </c>
      <c r="C67">
        <v>7856050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336</v>
      </c>
      <c r="J67" t="s">
        <v>337</v>
      </c>
      <c r="K67" t="s">
        <v>338</v>
      </c>
      <c r="L67">
        <v>1358</v>
      </c>
      <c r="N67">
        <v>1010</v>
      </c>
      <c r="O67" t="s">
        <v>236</v>
      </c>
      <c r="P67" t="s">
        <v>236</v>
      </c>
      <c r="Q67">
        <v>10</v>
      </c>
      <c r="X67">
        <v>12.5</v>
      </c>
      <c r="Y67">
        <v>7.02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18</v>
      </c>
      <c r="AG67">
        <v>1.25</v>
      </c>
      <c r="AH67">
        <v>2</v>
      </c>
      <c r="AI67">
        <v>7856063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7856099</v>
      </c>
      <c r="C68">
        <v>7856077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339</v>
      </c>
      <c r="K68" t="s">
        <v>340</v>
      </c>
      <c r="L68">
        <v>1476</v>
      </c>
      <c r="N68">
        <v>1013</v>
      </c>
      <c r="O68" t="s">
        <v>222</v>
      </c>
      <c r="P68" t="s">
        <v>223</v>
      </c>
      <c r="Q68">
        <v>1</v>
      </c>
      <c r="X68">
        <v>1.56</v>
      </c>
      <c r="Y68">
        <v>0</v>
      </c>
      <c r="Z68">
        <v>0</v>
      </c>
      <c r="AA68">
        <v>0</v>
      </c>
      <c r="AB68">
        <v>9.51</v>
      </c>
      <c r="AC68">
        <v>0</v>
      </c>
      <c r="AD68">
        <v>1</v>
      </c>
      <c r="AE68">
        <v>1</v>
      </c>
      <c r="AG68">
        <v>1.56</v>
      </c>
      <c r="AH68">
        <v>2</v>
      </c>
      <c r="AI68">
        <v>7856078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7856100</v>
      </c>
      <c r="C69">
        <v>7856077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249</v>
      </c>
      <c r="L69">
        <v>608254</v>
      </c>
      <c r="N69">
        <v>1013</v>
      </c>
      <c r="O69" t="s">
        <v>250</v>
      </c>
      <c r="P69" t="s">
        <v>250</v>
      </c>
      <c r="Q69">
        <v>1</v>
      </c>
      <c r="X69">
        <v>0.004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0.004</v>
      </c>
      <c r="AH69">
        <v>2</v>
      </c>
      <c r="AI69">
        <v>7856079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7856101</v>
      </c>
      <c r="C70">
        <v>7856077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262</v>
      </c>
      <c r="J70" t="s">
        <v>263</v>
      </c>
      <c r="K70" t="s">
        <v>264</v>
      </c>
      <c r="L70">
        <v>1480</v>
      </c>
      <c r="N70">
        <v>1013</v>
      </c>
      <c r="O70" t="s">
        <v>265</v>
      </c>
      <c r="P70" t="s">
        <v>266</v>
      </c>
      <c r="Q70">
        <v>1</v>
      </c>
      <c r="X70">
        <v>0.002</v>
      </c>
      <c r="Y70">
        <v>0</v>
      </c>
      <c r="Z70">
        <v>134.99</v>
      </c>
      <c r="AA70">
        <v>11.81</v>
      </c>
      <c r="AB70">
        <v>0</v>
      </c>
      <c r="AC70">
        <v>0</v>
      </c>
      <c r="AD70">
        <v>1</v>
      </c>
      <c r="AE70">
        <v>0</v>
      </c>
      <c r="AG70">
        <v>0.002</v>
      </c>
      <c r="AH70">
        <v>2</v>
      </c>
      <c r="AI70">
        <v>7856080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7856102</v>
      </c>
      <c r="C71">
        <v>7856077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295</v>
      </c>
      <c r="J71" t="s">
        <v>296</v>
      </c>
      <c r="K71" t="s">
        <v>297</v>
      </c>
      <c r="L71">
        <v>1368</v>
      </c>
      <c r="N71">
        <v>1011</v>
      </c>
      <c r="O71" t="s">
        <v>227</v>
      </c>
      <c r="P71" t="s">
        <v>227</v>
      </c>
      <c r="Q71">
        <v>1</v>
      </c>
      <c r="X71">
        <v>0.13</v>
      </c>
      <c r="Y71">
        <v>0</v>
      </c>
      <c r="Z71">
        <v>2.94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0.13</v>
      </c>
      <c r="AH71">
        <v>2</v>
      </c>
      <c r="AI71">
        <v>7856081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ROW(Source!A31)</f>
        <v>31</v>
      </c>
      <c r="B72">
        <v>7856103</v>
      </c>
      <c r="C72">
        <v>7856077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224</v>
      </c>
      <c r="J72" t="s">
        <v>225</v>
      </c>
      <c r="K72" t="s">
        <v>226</v>
      </c>
      <c r="L72">
        <v>1368</v>
      </c>
      <c r="N72">
        <v>1011</v>
      </c>
      <c r="O72" t="s">
        <v>227</v>
      </c>
      <c r="P72" t="s">
        <v>227</v>
      </c>
      <c r="Q72">
        <v>1</v>
      </c>
      <c r="X72">
        <v>0.04</v>
      </c>
      <c r="Y72">
        <v>0</v>
      </c>
      <c r="Z72">
        <v>2.95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0.04</v>
      </c>
      <c r="AH72">
        <v>2</v>
      </c>
      <c r="AI72">
        <v>7856082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7856104</v>
      </c>
      <c r="C73">
        <v>7856077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270</v>
      </c>
      <c r="J73" t="s">
        <v>271</v>
      </c>
      <c r="K73" t="s">
        <v>272</v>
      </c>
      <c r="L73">
        <v>1368</v>
      </c>
      <c r="N73">
        <v>1011</v>
      </c>
      <c r="O73" t="s">
        <v>227</v>
      </c>
      <c r="P73" t="s">
        <v>227</v>
      </c>
      <c r="Q73">
        <v>1</v>
      </c>
      <c r="X73">
        <v>0.002</v>
      </c>
      <c r="Y73">
        <v>0</v>
      </c>
      <c r="Z73">
        <v>70.53</v>
      </c>
      <c r="AA73">
        <v>11.81</v>
      </c>
      <c r="AB73">
        <v>0</v>
      </c>
      <c r="AC73">
        <v>0</v>
      </c>
      <c r="AD73">
        <v>1</v>
      </c>
      <c r="AE73">
        <v>0</v>
      </c>
      <c r="AG73">
        <v>0.002</v>
      </c>
      <c r="AH73">
        <v>2</v>
      </c>
      <c r="AI73">
        <v>7856083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7856105</v>
      </c>
      <c r="C74">
        <v>7856077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301</v>
      </c>
      <c r="J74" t="s">
        <v>302</v>
      </c>
      <c r="K74" t="s">
        <v>303</v>
      </c>
      <c r="L74">
        <v>1346</v>
      </c>
      <c r="N74">
        <v>1009</v>
      </c>
      <c r="O74" t="s">
        <v>231</v>
      </c>
      <c r="P74" t="s">
        <v>231</v>
      </c>
      <c r="Q74">
        <v>1</v>
      </c>
      <c r="X74">
        <v>0.07</v>
      </c>
      <c r="Y74">
        <v>9.45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18</v>
      </c>
      <c r="AG74">
        <v>0.007000000000000001</v>
      </c>
      <c r="AH74">
        <v>2</v>
      </c>
      <c r="AI74">
        <v>7856084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ROW(Source!A31)</f>
        <v>31</v>
      </c>
      <c r="B75">
        <v>7856106</v>
      </c>
      <c r="C75">
        <v>7856077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341</v>
      </c>
      <c r="J75" t="s">
        <v>342</v>
      </c>
      <c r="K75" t="s">
        <v>343</v>
      </c>
      <c r="L75">
        <v>1346</v>
      </c>
      <c r="N75">
        <v>1009</v>
      </c>
      <c r="O75" t="s">
        <v>231</v>
      </c>
      <c r="P75" t="s">
        <v>231</v>
      </c>
      <c r="Q75">
        <v>1</v>
      </c>
      <c r="X75">
        <v>0.001</v>
      </c>
      <c r="Y75">
        <v>35.68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</v>
      </c>
      <c r="AG75">
        <v>0.0001</v>
      </c>
      <c r="AH75">
        <v>2</v>
      </c>
      <c r="AI75">
        <v>7856085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ROW(Source!A31)</f>
        <v>31</v>
      </c>
      <c r="B76">
        <v>7856107</v>
      </c>
      <c r="C76">
        <v>7856077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304</v>
      </c>
      <c r="J76" t="s">
        <v>305</v>
      </c>
      <c r="K76" t="s">
        <v>306</v>
      </c>
      <c r="L76">
        <v>1346</v>
      </c>
      <c r="N76">
        <v>1009</v>
      </c>
      <c r="O76" t="s">
        <v>231</v>
      </c>
      <c r="P76" t="s">
        <v>231</v>
      </c>
      <c r="Q76">
        <v>1</v>
      </c>
      <c r="X76">
        <v>0.049</v>
      </c>
      <c r="Y76">
        <v>19.08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18</v>
      </c>
      <c r="AG76">
        <v>0.004900000000000001</v>
      </c>
      <c r="AH76">
        <v>2</v>
      </c>
      <c r="AI76">
        <v>7856086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ROW(Source!A31)</f>
        <v>31</v>
      </c>
      <c r="B77">
        <v>7856108</v>
      </c>
      <c r="C77">
        <v>7856077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330</v>
      </c>
      <c r="J77" t="s">
        <v>331</v>
      </c>
      <c r="K77" t="s">
        <v>332</v>
      </c>
      <c r="L77">
        <v>1358</v>
      </c>
      <c r="N77">
        <v>1010</v>
      </c>
      <c r="O77" t="s">
        <v>236</v>
      </c>
      <c r="P77" t="s">
        <v>236</v>
      </c>
      <c r="Q77">
        <v>10</v>
      </c>
      <c r="X77">
        <v>1.22</v>
      </c>
      <c r="Y77">
        <v>2.67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18</v>
      </c>
      <c r="AG77">
        <v>0.122</v>
      </c>
      <c r="AH77">
        <v>2</v>
      </c>
      <c r="AI77">
        <v>7856087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ROW(Source!A31)</f>
        <v>31</v>
      </c>
      <c r="B78">
        <v>7856109</v>
      </c>
      <c r="C78">
        <v>7856077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333</v>
      </c>
      <c r="J78" t="s">
        <v>334</v>
      </c>
      <c r="K78" t="s">
        <v>335</v>
      </c>
      <c r="L78">
        <v>1355</v>
      </c>
      <c r="N78">
        <v>1010</v>
      </c>
      <c r="O78" t="s">
        <v>62</v>
      </c>
      <c r="P78" t="s">
        <v>62</v>
      </c>
      <c r="Q78">
        <v>100</v>
      </c>
      <c r="X78">
        <v>0.014</v>
      </c>
      <c r="Y78">
        <v>234.51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18</v>
      </c>
      <c r="AG78">
        <v>0.0014000000000000002</v>
      </c>
      <c r="AH78">
        <v>2</v>
      </c>
      <c r="AI78">
        <v>7856088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ROW(Source!A31)</f>
        <v>31</v>
      </c>
      <c r="B79">
        <v>7856110</v>
      </c>
      <c r="C79">
        <v>7856077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336</v>
      </c>
      <c r="J79" t="s">
        <v>337</v>
      </c>
      <c r="K79" t="s">
        <v>338</v>
      </c>
      <c r="L79">
        <v>1358</v>
      </c>
      <c r="N79">
        <v>1010</v>
      </c>
      <c r="O79" t="s">
        <v>236</v>
      </c>
      <c r="P79" t="s">
        <v>236</v>
      </c>
      <c r="Q79">
        <v>10</v>
      </c>
      <c r="X79">
        <v>1.22</v>
      </c>
      <c r="Y79">
        <v>7.02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18</v>
      </c>
      <c r="AG79">
        <v>0.122</v>
      </c>
      <c r="AH79">
        <v>2</v>
      </c>
      <c r="AI79">
        <v>7856089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ROW(Source!A31)</f>
        <v>31</v>
      </c>
      <c r="B80">
        <v>7856111</v>
      </c>
      <c r="C80">
        <v>7856077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344</v>
      </c>
      <c r="J80" t="s">
        <v>345</v>
      </c>
      <c r="K80" t="s">
        <v>346</v>
      </c>
      <c r="L80">
        <v>1346</v>
      </c>
      <c r="N80">
        <v>1009</v>
      </c>
      <c r="O80" t="s">
        <v>231</v>
      </c>
      <c r="P80" t="s">
        <v>231</v>
      </c>
      <c r="Q80">
        <v>1</v>
      </c>
      <c r="X80">
        <v>0.006</v>
      </c>
      <c r="Y80">
        <v>40.15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18</v>
      </c>
      <c r="AG80">
        <v>0.0006000000000000001</v>
      </c>
      <c r="AH80">
        <v>2</v>
      </c>
      <c r="AI80">
        <v>7856090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ROW(Source!A31)</f>
        <v>31</v>
      </c>
      <c r="B81">
        <v>7856112</v>
      </c>
      <c r="C81">
        <v>7856077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273</v>
      </c>
      <c r="J81" t="s">
        <v>274</v>
      </c>
      <c r="K81" t="s">
        <v>275</v>
      </c>
      <c r="L81">
        <v>1346</v>
      </c>
      <c r="N81">
        <v>1009</v>
      </c>
      <c r="O81" t="s">
        <v>231</v>
      </c>
      <c r="P81" t="s">
        <v>231</v>
      </c>
      <c r="Q81">
        <v>1</v>
      </c>
      <c r="X81">
        <v>0.036</v>
      </c>
      <c r="Y81">
        <v>12.6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18</v>
      </c>
      <c r="AG81">
        <v>0.0036</v>
      </c>
      <c r="AH81">
        <v>2</v>
      </c>
      <c r="AI81">
        <v>7856091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ROW(Source!A31)</f>
        <v>31</v>
      </c>
      <c r="B82">
        <v>7856113</v>
      </c>
      <c r="C82">
        <v>7856077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347</v>
      </c>
      <c r="J82" t="s">
        <v>348</v>
      </c>
      <c r="K82" t="s">
        <v>349</v>
      </c>
      <c r="L82">
        <v>1348</v>
      </c>
      <c r="N82">
        <v>1009</v>
      </c>
      <c r="O82" t="s">
        <v>245</v>
      </c>
      <c r="P82" t="s">
        <v>245</v>
      </c>
      <c r="Q82">
        <v>1000</v>
      </c>
      <c r="X82">
        <v>0.001</v>
      </c>
      <c r="Y82">
        <v>9287.21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18</v>
      </c>
      <c r="AG82">
        <v>0.0001</v>
      </c>
      <c r="AH82">
        <v>2</v>
      </c>
      <c r="AI82">
        <v>7856092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ROW(Source!A31)</f>
        <v>31</v>
      </c>
      <c r="B83">
        <v>7856114</v>
      </c>
      <c r="C83">
        <v>7856077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350</v>
      </c>
      <c r="J83" t="s">
        <v>351</v>
      </c>
      <c r="K83" t="s">
        <v>352</v>
      </c>
      <c r="L83">
        <v>1354</v>
      </c>
      <c r="N83">
        <v>1010</v>
      </c>
      <c r="O83" t="s">
        <v>56</v>
      </c>
      <c r="P83" t="s">
        <v>56</v>
      </c>
      <c r="Q83">
        <v>1</v>
      </c>
      <c r="X83">
        <v>6.1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18</v>
      </c>
      <c r="AG83">
        <v>0.61</v>
      </c>
      <c r="AH83">
        <v>2</v>
      </c>
      <c r="AI83">
        <v>7856093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ROW(Source!A31)</f>
        <v>31</v>
      </c>
      <c r="B84">
        <v>7856115</v>
      </c>
      <c r="C84">
        <v>7856077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353</v>
      </c>
      <c r="J84" t="s">
        <v>354</v>
      </c>
      <c r="K84" t="s">
        <v>355</v>
      </c>
      <c r="L84">
        <v>1354</v>
      </c>
      <c r="N84">
        <v>1010</v>
      </c>
      <c r="O84" t="s">
        <v>56</v>
      </c>
      <c r="P84" t="s">
        <v>56</v>
      </c>
      <c r="Q84">
        <v>1</v>
      </c>
      <c r="X84">
        <v>1</v>
      </c>
      <c r="Y84">
        <v>11.11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18</v>
      </c>
      <c r="AG84">
        <v>0.1</v>
      </c>
      <c r="AH84">
        <v>2</v>
      </c>
      <c r="AI84">
        <v>7856094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ROW(Source!A31)</f>
        <v>31</v>
      </c>
      <c r="B85">
        <v>7856116</v>
      </c>
      <c r="C85">
        <v>7856077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280</v>
      </c>
      <c r="J85" t="s">
        <v>281</v>
      </c>
      <c r="K85" t="s">
        <v>282</v>
      </c>
      <c r="L85">
        <v>1355</v>
      </c>
      <c r="N85">
        <v>1010</v>
      </c>
      <c r="O85" t="s">
        <v>62</v>
      </c>
      <c r="P85" t="s">
        <v>62</v>
      </c>
      <c r="Q85">
        <v>100</v>
      </c>
      <c r="X85">
        <v>0.02</v>
      </c>
      <c r="Y85">
        <v>28.41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18</v>
      </c>
      <c r="AG85">
        <v>0.002</v>
      </c>
      <c r="AH85">
        <v>2</v>
      </c>
      <c r="AI85">
        <v>7856095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ROW(Source!A31)</f>
        <v>31</v>
      </c>
      <c r="B86">
        <v>7856117</v>
      </c>
      <c r="C86">
        <v>7856077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356</v>
      </c>
      <c r="J86" t="s">
        <v>357</v>
      </c>
      <c r="K86" t="s">
        <v>358</v>
      </c>
      <c r="L86">
        <v>1346</v>
      </c>
      <c r="N86">
        <v>1009</v>
      </c>
      <c r="O86" t="s">
        <v>231</v>
      </c>
      <c r="P86" t="s">
        <v>231</v>
      </c>
      <c r="Q86">
        <v>1</v>
      </c>
      <c r="X86">
        <v>0.001</v>
      </c>
      <c r="Y86">
        <v>137.73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18</v>
      </c>
      <c r="AG86">
        <v>0.0001</v>
      </c>
      <c r="AH86">
        <v>2</v>
      </c>
      <c r="AI86">
        <v>7856096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ROW(Source!A31)</f>
        <v>31</v>
      </c>
      <c r="B87">
        <v>7856118</v>
      </c>
      <c r="C87">
        <v>7856077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359</v>
      </c>
      <c r="J87" t="s">
        <v>360</v>
      </c>
      <c r="K87" t="s">
        <v>361</v>
      </c>
      <c r="L87">
        <v>1346</v>
      </c>
      <c r="N87">
        <v>1009</v>
      </c>
      <c r="O87" t="s">
        <v>231</v>
      </c>
      <c r="P87" t="s">
        <v>231</v>
      </c>
      <c r="Q87">
        <v>1</v>
      </c>
      <c r="X87">
        <v>0.006</v>
      </c>
      <c r="Y87">
        <v>44.96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18</v>
      </c>
      <c r="AG87">
        <v>0.0006000000000000001</v>
      </c>
      <c r="AH87">
        <v>2</v>
      </c>
      <c r="AI87">
        <v>7856097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ROW(Source!A31)</f>
        <v>31</v>
      </c>
      <c r="B88">
        <v>7856119</v>
      </c>
      <c r="C88">
        <v>7856077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292</v>
      </c>
      <c r="J88" t="s">
        <v>293</v>
      </c>
      <c r="K88" t="s">
        <v>294</v>
      </c>
      <c r="L88">
        <v>1346</v>
      </c>
      <c r="N88">
        <v>1009</v>
      </c>
      <c r="O88" t="s">
        <v>231</v>
      </c>
      <c r="P88" t="s">
        <v>231</v>
      </c>
      <c r="Q88">
        <v>1</v>
      </c>
      <c r="X88">
        <v>0.012</v>
      </c>
      <c r="Y88">
        <v>198.66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18</v>
      </c>
      <c r="AG88">
        <v>0.0012000000000000001</v>
      </c>
      <c r="AH88">
        <v>2</v>
      </c>
      <c r="AI88">
        <v>7856098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ROW(Source!A32)</f>
        <v>32</v>
      </c>
      <c r="B89">
        <v>7856130</v>
      </c>
      <c r="C89">
        <v>7856120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362</v>
      </c>
      <c r="K89" t="s">
        <v>363</v>
      </c>
      <c r="L89">
        <v>1476</v>
      </c>
      <c r="N89">
        <v>1013</v>
      </c>
      <c r="O89" t="s">
        <v>222</v>
      </c>
      <c r="P89" t="s">
        <v>223</v>
      </c>
      <c r="Q89">
        <v>1</v>
      </c>
      <c r="X89">
        <v>116</v>
      </c>
      <c r="Y89">
        <v>0</v>
      </c>
      <c r="Z89">
        <v>0</v>
      </c>
      <c r="AA89">
        <v>0</v>
      </c>
      <c r="AB89">
        <v>9.91</v>
      </c>
      <c r="AC89">
        <v>0</v>
      </c>
      <c r="AD89">
        <v>1</v>
      </c>
      <c r="AE89">
        <v>1</v>
      </c>
      <c r="AG89">
        <v>116</v>
      </c>
      <c r="AH89">
        <v>2</v>
      </c>
      <c r="AI89">
        <v>7856121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ROW(Source!A32)</f>
        <v>32</v>
      </c>
      <c r="B90">
        <v>7856131</v>
      </c>
      <c r="C90">
        <v>7856120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249</v>
      </c>
      <c r="L90">
        <v>608254</v>
      </c>
      <c r="N90">
        <v>1013</v>
      </c>
      <c r="O90" t="s">
        <v>250</v>
      </c>
      <c r="P90" t="s">
        <v>250</v>
      </c>
      <c r="Q90">
        <v>1</v>
      </c>
      <c r="X90">
        <v>47.6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47.6</v>
      </c>
      <c r="AH90">
        <v>2</v>
      </c>
      <c r="AI90">
        <v>7856122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ROW(Source!A32)</f>
        <v>32</v>
      </c>
      <c r="B91">
        <v>7856132</v>
      </c>
      <c r="C91">
        <v>7856120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262</v>
      </c>
      <c r="J91" t="s">
        <v>263</v>
      </c>
      <c r="K91" t="s">
        <v>264</v>
      </c>
      <c r="L91">
        <v>1480</v>
      </c>
      <c r="N91">
        <v>1013</v>
      </c>
      <c r="O91" t="s">
        <v>265</v>
      </c>
      <c r="P91" t="s">
        <v>266</v>
      </c>
      <c r="Q91">
        <v>1</v>
      </c>
      <c r="X91">
        <v>2.68</v>
      </c>
      <c r="Y91">
        <v>0</v>
      </c>
      <c r="Z91">
        <v>134.99</v>
      </c>
      <c r="AA91">
        <v>11.81</v>
      </c>
      <c r="AB91">
        <v>0</v>
      </c>
      <c r="AC91">
        <v>0</v>
      </c>
      <c r="AD91">
        <v>1</v>
      </c>
      <c r="AE91">
        <v>0</v>
      </c>
      <c r="AG91">
        <v>2.68</v>
      </c>
      <c r="AH91">
        <v>2</v>
      </c>
      <c r="AI91">
        <v>7856123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ROW(Source!A32)</f>
        <v>32</v>
      </c>
      <c r="B92">
        <v>7856133</v>
      </c>
      <c r="C92">
        <v>7856120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267</v>
      </c>
      <c r="J92" t="s">
        <v>268</v>
      </c>
      <c r="K92" t="s">
        <v>269</v>
      </c>
      <c r="L92">
        <v>1368</v>
      </c>
      <c r="N92">
        <v>1011</v>
      </c>
      <c r="O92" t="s">
        <v>227</v>
      </c>
      <c r="P92" t="s">
        <v>227</v>
      </c>
      <c r="Q92">
        <v>1</v>
      </c>
      <c r="X92">
        <v>42.4</v>
      </c>
      <c r="Y92">
        <v>0</v>
      </c>
      <c r="Z92">
        <v>32.01</v>
      </c>
      <c r="AA92">
        <v>11.81</v>
      </c>
      <c r="AB92">
        <v>0</v>
      </c>
      <c r="AC92">
        <v>0</v>
      </c>
      <c r="AD92">
        <v>1</v>
      </c>
      <c r="AE92">
        <v>0</v>
      </c>
      <c r="AG92">
        <v>42.4</v>
      </c>
      <c r="AH92">
        <v>2</v>
      </c>
      <c r="AI92">
        <v>7856124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ROW(Source!A32)</f>
        <v>32</v>
      </c>
      <c r="B93">
        <v>7856134</v>
      </c>
      <c r="C93">
        <v>7856120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270</v>
      </c>
      <c r="J93" t="s">
        <v>271</v>
      </c>
      <c r="K93" t="s">
        <v>272</v>
      </c>
      <c r="L93">
        <v>1368</v>
      </c>
      <c r="N93">
        <v>1011</v>
      </c>
      <c r="O93" t="s">
        <v>227</v>
      </c>
      <c r="P93" t="s">
        <v>227</v>
      </c>
      <c r="Q93">
        <v>1</v>
      </c>
      <c r="X93">
        <v>2.68</v>
      </c>
      <c r="Y93">
        <v>0</v>
      </c>
      <c r="Z93">
        <v>70.53</v>
      </c>
      <c r="AA93">
        <v>11.81</v>
      </c>
      <c r="AB93">
        <v>0</v>
      </c>
      <c r="AC93">
        <v>0</v>
      </c>
      <c r="AD93">
        <v>1</v>
      </c>
      <c r="AE93">
        <v>0</v>
      </c>
      <c r="AG93">
        <v>2.68</v>
      </c>
      <c r="AH93">
        <v>2</v>
      </c>
      <c r="AI93">
        <v>7856125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ROW(Source!A32)</f>
        <v>32</v>
      </c>
      <c r="B94">
        <v>7856135</v>
      </c>
      <c r="C94">
        <v>7856120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242</v>
      </c>
      <c r="J94" t="s">
        <v>243</v>
      </c>
      <c r="K94" t="s">
        <v>244</v>
      </c>
      <c r="L94">
        <v>1348</v>
      </c>
      <c r="N94">
        <v>1009</v>
      </c>
      <c r="O94" t="s">
        <v>245</v>
      </c>
      <c r="P94" t="s">
        <v>245</v>
      </c>
      <c r="Q94">
        <v>1000</v>
      </c>
      <c r="X94">
        <v>0.00315</v>
      </c>
      <c r="Y94">
        <v>465.96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18</v>
      </c>
      <c r="AG94">
        <v>0.000315</v>
      </c>
      <c r="AH94">
        <v>2</v>
      </c>
      <c r="AI94">
        <v>7856126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ROW(Source!A32)</f>
        <v>32</v>
      </c>
      <c r="B95">
        <v>7856136</v>
      </c>
      <c r="C95">
        <v>7856120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364</v>
      </c>
      <c r="J95" t="s">
        <v>365</v>
      </c>
      <c r="K95" t="s">
        <v>366</v>
      </c>
      <c r="L95">
        <v>1354</v>
      </c>
      <c r="N95">
        <v>1010</v>
      </c>
      <c r="O95" t="s">
        <v>56</v>
      </c>
      <c r="P95" t="s">
        <v>56</v>
      </c>
      <c r="Q95">
        <v>1</v>
      </c>
      <c r="X95">
        <v>204</v>
      </c>
      <c r="Y95">
        <v>5.63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18</v>
      </c>
      <c r="AG95">
        <v>20.400000000000002</v>
      </c>
      <c r="AH95">
        <v>2</v>
      </c>
      <c r="AI95">
        <v>7856127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ROW(Source!A32)</f>
        <v>32</v>
      </c>
      <c r="B96">
        <v>7856137</v>
      </c>
      <c r="C96">
        <v>7856120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367</v>
      </c>
      <c r="J96" t="s">
        <v>368</v>
      </c>
      <c r="K96" t="s">
        <v>369</v>
      </c>
      <c r="L96">
        <v>1355</v>
      </c>
      <c r="N96">
        <v>1010</v>
      </c>
      <c r="O96" t="s">
        <v>62</v>
      </c>
      <c r="P96" t="s">
        <v>62</v>
      </c>
      <c r="Q96">
        <v>100</v>
      </c>
      <c r="X96">
        <v>2.04</v>
      </c>
      <c r="Y96">
        <v>106.82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18</v>
      </c>
      <c r="AG96">
        <v>0.20400000000000001</v>
      </c>
      <c r="AH96">
        <v>2</v>
      </c>
      <c r="AI96">
        <v>7856128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ROW(Source!A32)</f>
        <v>32</v>
      </c>
      <c r="B97">
        <v>7856138</v>
      </c>
      <c r="C97">
        <v>7856120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370</v>
      </c>
      <c r="J97" t="s">
        <v>371</v>
      </c>
      <c r="K97" t="s">
        <v>372</v>
      </c>
      <c r="L97">
        <v>1346</v>
      </c>
      <c r="N97">
        <v>1009</v>
      </c>
      <c r="O97" t="s">
        <v>231</v>
      </c>
      <c r="P97" t="s">
        <v>231</v>
      </c>
      <c r="Q97">
        <v>1</v>
      </c>
      <c r="X97">
        <v>2.8</v>
      </c>
      <c r="Y97">
        <v>43.99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18</v>
      </c>
      <c r="AG97">
        <v>0.27999999999999997</v>
      </c>
      <c r="AH97">
        <v>2</v>
      </c>
      <c r="AI97">
        <v>7856129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ROW(Source!A33)</f>
        <v>33</v>
      </c>
      <c r="B98">
        <v>7856154</v>
      </c>
      <c r="C98">
        <v>7856139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373</v>
      </c>
      <c r="K98" t="s">
        <v>374</v>
      </c>
      <c r="L98">
        <v>1476</v>
      </c>
      <c r="N98">
        <v>1013</v>
      </c>
      <c r="O98" t="s">
        <v>222</v>
      </c>
      <c r="P98" t="s">
        <v>223</v>
      </c>
      <c r="Q98">
        <v>1</v>
      </c>
      <c r="X98">
        <v>20.9</v>
      </c>
      <c r="Y98">
        <v>0</v>
      </c>
      <c r="Z98">
        <v>0</v>
      </c>
      <c r="AA98">
        <v>0</v>
      </c>
      <c r="AB98">
        <v>8.84</v>
      </c>
      <c r="AC98">
        <v>0</v>
      </c>
      <c r="AD98">
        <v>1</v>
      </c>
      <c r="AE98">
        <v>1</v>
      </c>
      <c r="AG98">
        <v>20.9</v>
      </c>
      <c r="AH98">
        <v>2</v>
      </c>
      <c r="AI98">
        <v>7856140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ROW(Source!A33)</f>
        <v>33</v>
      </c>
      <c r="B99">
        <v>7856155</v>
      </c>
      <c r="C99">
        <v>7856139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295</v>
      </c>
      <c r="J99" t="s">
        <v>296</v>
      </c>
      <c r="K99" t="s">
        <v>297</v>
      </c>
      <c r="L99">
        <v>1368</v>
      </c>
      <c r="N99">
        <v>1011</v>
      </c>
      <c r="O99" t="s">
        <v>227</v>
      </c>
      <c r="P99" t="s">
        <v>227</v>
      </c>
      <c r="Q99">
        <v>1</v>
      </c>
      <c r="X99">
        <v>0.13</v>
      </c>
      <c r="Y99">
        <v>0</v>
      </c>
      <c r="Z99">
        <v>2.94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0.13</v>
      </c>
      <c r="AH99">
        <v>2</v>
      </c>
      <c r="AI99">
        <v>7856141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ROW(Source!A33)</f>
        <v>33</v>
      </c>
      <c r="B100">
        <v>7856156</v>
      </c>
      <c r="C100">
        <v>7856139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375</v>
      </c>
      <c r="J100" t="s">
        <v>376</v>
      </c>
      <c r="K100" t="s">
        <v>377</v>
      </c>
      <c r="L100">
        <v>1348</v>
      </c>
      <c r="N100">
        <v>1009</v>
      </c>
      <c r="O100" t="s">
        <v>245</v>
      </c>
      <c r="P100" t="s">
        <v>245</v>
      </c>
      <c r="Q100">
        <v>1000</v>
      </c>
      <c r="X100">
        <v>0.0018</v>
      </c>
      <c r="Y100">
        <v>11513.65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18</v>
      </c>
      <c r="AG100">
        <v>0.00018</v>
      </c>
      <c r="AH100">
        <v>2</v>
      </c>
      <c r="AI100">
        <v>7856142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ROW(Source!A33)</f>
        <v>33</v>
      </c>
      <c r="B101">
        <v>7856157</v>
      </c>
      <c r="C101">
        <v>7856139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378</v>
      </c>
      <c r="J101" t="s">
        <v>379</v>
      </c>
      <c r="K101" t="s">
        <v>380</v>
      </c>
      <c r="L101">
        <v>1348</v>
      </c>
      <c r="N101">
        <v>1009</v>
      </c>
      <c r="O101" t="s">
        <v>245</v>
      </c>
      <c r="P101" t="s">
        <v>245</v>
      </c>
      <c r="Q101">
        <v>1000</v>
      </c>
      <c r="X101">
        <v>0.0006</v>
      </c>
      <c r="Y101">
        <v>22449.43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18</v>
      </c>
      <c r="AG101">
        <v>5.9999999999999995E-05</v>
      </c>
      <c r="AH101">
        <v>2</v>
      </c>
      <c r="AI101">
        <v>7856143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ROW(Source!A33)</f>
        <v>33</v>
      </c>
      <c r="B102">
        <v>7856158</v>
      </c>
      <c r="C102">
        <v>7856139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381</v>
      </c>
      <c r="J102" t="s">
        <v>382</v>
      </c>
      <c r="K102" t="s">
        <v>383</v>
      </c>
      <c r="L102">
        <v>1348</v>
      </c>
      <c r="N102">
        <v>1009</v>
      </c>
      <c r="O102" t="s">
        <v>245</v>
      </c>
      <c r="P102" t="s">
        <v>245</v>
      </c>
      <c r="Q102">
        <v>1000</v>
      </c>
      <c r="X102">
        <v>6E-05</v>
      </c>
      <c r="Y102">
        <v>485.75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18</v>
      </c>
      <c r="AG102">
        <v>6E-06</v>
      </c>
      <c r="AH102">
        <v>2</v>
      </c>
      <c r="AI102">
        <v>7856144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ROW(Source!A33)</f>
        <v>33</v>
      </c>
      <c r="B103">
        <v>7856159</v>
      </c>
      <c r="C103">
        <v>7856139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384</v>
      </c>
      <c r="J103" t="s">
        <v>385</v>
      </c>
      <c r="K103" t="s">
        <v>386</v>
      </c>
      <c r="L103">
        <v>1348</v>
      </c>
      <c r="N103">
        <v>1009</v>
      </c>
      <c r="O103" t="s">
        <v>245</v>
      </c>
      <c r="P103" t="s">
        <v>245</v>
      </c>
      <c r="Q103">
        <v>1000</v>
      </c>
      <c r="X103">
        <v>0.02</v>
      </c>
      <c r="Y103">
        <v>4161.08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18</v>
      </c>
      <c r="AG103">
        <v>0.002</v>
      </c>
      <c r="AH103">
        <v>2</v>
      </c>
      <c r="AI103">
        <v>7856145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ROW(Source!A33)</f>
        <v>33</v>
      </c>
      <c r="B104">
        <v>7856160</v>
      </c>
      <c r="C104">
        <v>7856139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301</v>
      </c>
      <c r="J104" t="s">
        <v>302</v>
      </c>
      <c r="K104" t="s">
        <v>303</v>
      </c>
      <c r="L104">
        <v>1346</v>
      </c>
      <c r="N104">
        <v>1009</v>
      </c>
      <c r="O104" t="s">
        <v>231</v>
      </c>
      <c r="P104" t="s">
        <v>231</v>
      </c>
      <c r="Q104">
        <v>1</v>
      </c>
      <c r="X104">
        <v>0.3</v>
      </c>
      <c r="Y104">
        <v>9.45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18</v>
      </c>
      <c r="AG104">
        <v>0.03</v>
      </c>
      <c r="AH104">
        <v>2</v>
      </c>
      <c r="AI104">
        <v>7856146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ROW(Source!A33)</f>
        <v>33</v>
      </c>
      <c r="B105">
        <v>7856161</v>
      </c>
      <c r="C105">
        <v>7856139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228</v>
      </c>
      <c r="J105" t="s">
        <v>229</v>
      </c>
      <c r="K105" t="s">
        <v>230</v>
      </c>
      <c r="L105">
        <v>1346</v>
      </c>
      <c r="N105">
        <v>1009</v>
      </c>
      <c r="O105" t="s">
        <v>231</v>
      </c>
      <c r="P105" t="s">
        <v>231</v>
      </c>
      <c r="Q105">
        <v>1</v>
      </c>
      <c r="X105">
        <v>0.29</v>
      </c>
      <c r="Y105">
        <v>24.69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18</v>
      </c>
      <c r="AG105">
        <v>0.028999999999999998</v>
      </c>
      <c r="AH105">
        <v>2</v>
      </c>
      <c r="AI105">
        <v>7856147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ROW(Source!A33)</f>
        <v>33</v>
      </c>
      <c r="B106">
        <v>7856162</v>
      </c>
      <c r="C106">
        <v>7856139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273</v>
      </c>
      <c r="J106" t="s">
        <v>274</v>
      </c>
      <c r="K106" t="s">
        <v>275</v>
      </c>
      <c r="L106">
        <v>1346</v>
      </c>
      <c r="N106">
        <v>1009</v>
      </c>
      <c r="O106" t="s">
        <v>231</v>
      </c>
      <c r="P106" t="s">
        <v>231</v>
      </c>
      <c r="Q106">
        <v>1</v>
      </c>
      <c r="X106">
        <v>0.02</v>
      </c>
      <c r="Y106">
        <v>12.6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18</v>
      </c>
      <c r="AG106">
        <v>0.002</v>
      </c>
      <c r="AH106">
        <v>2</v>
      </c>
      <c r="AI106">
        <v>7856148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ROW(Source!A33)</f>
        <v>33</v>
      </c>
      <c r="B107">
        <v>7856163</v>
      </c>
      <c r="C107">
        <v>7856139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387</v>
      </c>
      <c r="J107" t="s">
        <v>388</v>
      </c>
      <c r="K107" t="s">
        <v>389</v>
      </c>
      <c r="L107">
        <v>1346</v>
      </c>
      <c r="N107">
        <v>1009</v>
      </c>
      <c r="O107" t="s">
        <v>231</v>
      </c>
      <c r="P107" t="s">
        <v>231</v>
      </c>
      <c r="Q107">
        <v>1</v>
      </c>
      <c r="X107">
        <v>0.16</v>
      </c>
      <c r="Y107">
        <v>29.16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18</v>
      </c>
      <c r="AG107">
        <v>0.016</v>
      </c>
      <c r="AH107">
        <v>2</v>
      </c>
      <c r="AI107">
        <v>7856149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ROW(Source!A33)</f>
        <v>33</v>
      </c>
      <c r="B108">
        <v>7856164</v>
      </c>
      <c r="C108">
        <v>7856139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390</v>
      </c>
      <c r="J108" t="s">
        <v>391</v>
      </c>
      <c r="K108" t="s">
        <v>392</v>
      </c>
      <c r="L108">
        <v>1354</v>
      </c>
      <c r="N108">
        <v>1010</v>
      </c>
      <c r="O108" t="s">
        <v>56</v>
      </c>
      <c r="P108" t="s">
        <v>56</v>
      </c>
      <c r="Q108">
        <v>1</v>
      </c>
      <c r="X108">
        <v>48</v>
      </c>
      <c r="Y108">
        <v>9.82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 t="s">
        <v>18</v>
      </c>
      <c r="AG108">
        <v>4.800000000000001</v>
      </c>
      <c r="AH108">
        <v>2</v>
      </c>
      <c r="AI108">
        <v>7856150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ROW(Source!A33)</f>
        <v>33</v>
      </c>
      <c r="B109">
        <v>7856165</v>
      </c>
      <c r="C109">
        <v>7856139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370</v>
      </c>
      <c r="J109" t="s">
        <v>371</v>
      </c>
      <c r="K109" t="s">
        <v>372</v>
      </c>
      <c r="L109">
        <v>1346</v>
      </c>
      <c r="N109">
        <v>1009</v>
      </c>
      <c r="O109" t="s">
        <v>231</v>
      </c>
      <c r="P109" t="s">
        <v>231</v>
      </c>
      <c r="Q109">
        <v>1</v>
      </c>
      <c r="X109">
        <v>0.17</v>
      </c>
      <c r="Y109">
        <v>43.99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18</v>
      </c>
      <c r="AG109">
        <v>0.017</v>
      </c>
      <c r="AH109">
        <v>2</v>
      </c>
      <c r="AI109">
        <v>7856151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ROW(Source!A33)</f>
        <v>33</v>
      </c>
      <c r="B110">
        <v>7856166</v>
      </c>
      <c r="C110">
        <v>7856139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237</v>
      </c>
      <c r="J110" t="s">
        <v>238</v>
      </c>
      <c r="K110" t="s">
        <v>239</v>
      </c>
      <c r="L110">
        <v>1346</v>
      </c>
      <c r="N110">
        <v>1009</v>
      </c>
      <c r="O110" t="s">
        <v>231</v>
      </c>
      <c r="P110" t="s">
        <v>231</v>
      </c>
      <c r="Q110">
        <v>1</v>
      </c>
      <c r="X110">
        <v>0.43</v>
      </c>
      <c r="Y110">
        <v>100.97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18</v>
      </c>
      <c r="AG110">
        <v>0.043000000000000003</v>
      </c>
      <c r="AH110">
        <v>2</v>
      </c>
      <c r="AI110">
        <v>7856152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ROW(Source!A33)</f>
        <v>33</v>
      </c>
      <c r="B111">
        <v>7856167</v>
      </c>
      <c r="C111">
        <v>7856139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292</v>
      </c>
      <c r="J111" t="s">
        <v>293</v>
      </c>
      <c r="K111" t="s">
        <v>294</v>
      </c>
      <c r="L111">
        <v>1346</v>
      </c>
      <c r="N111">
        <v>1009</v>
      </c>
      <c r="O111" t="s">
        <v>231</v>
      </c>
      <c r="P111" t="s">
        <v>231</v>
      </c>
      <c r="Q111">
        <v>1</v>
      </c>
      <c r="X111">
        <v>0.21</v>
      </c>
      <c r="Y111">
        <v>198.66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18</v>
      </c>
      <c r="AG111">
        <v>0.021</v>
      </c>
      <c r="AH111">
        <v>2</v>
      </c>
      <c r="AI111">
        <v>7856153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ROW(Source!A34)</f>
        <v>34</v>
      </c>
      <c r="B112">
        <v>7856173</v>
      </c>
      <c r="C112">
        <v>7856168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393</v>
      </c>
      <c r="K112" t="s">
        <v>394</v>
      </c>
      <c r="L112">
        <v>1476</v>
      </c>
      <c r="N112">
        <v>1013</v>
      </c>
      <c r="O112" t="s">
        <v>222</v>
      </c>
      <c r="P112" t="s">
        <v>223</v>
      </c>
      <c r="Q112">
        <v>1</v>
      </c>
      <c r="X112">
        <v>2</v>
      </c>
      <c r="Y112">
        <v>0</v>
      </c>
      <c r="Z112">
        <v>0</v>
      </c>
      <c r="AA112">
        <v>0</v>
      </c>
      <c r="AB112">
        <v>9.07</v>
      </c>
      <c r="AC112">
        <v>0</v>
      </c>
      <c r="AD112">
        <v>1</v>
      </c>
      <c r="AE112">
        <v>1</v>
      </c>
      <c r="AG112">
        <v>2</v>
      </c>
      <c r="AH112">
        <v>2</v>
      </c>
      <c r="AI112">
        <v>7856169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ROW(Source!A34)</f>
        <v>34</v>
      </c>
      <c r="B113">
        <v>7856174</v>
      </c>
      <c r="C113">
        <v>7856168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395</v>
      </c>
      <c r="J113" t="s">
        <v>396</v>
      </c>
      <c r="K113" t="s">
        <v>397</v>
      </c>
      <c r="L113">
        <v>1355</v>
      </c>
      <c r="N113">
        <v>1010</v>
      </c>
      <c r="O113" t="s">
        <v>62</v>
      </c>
      <c r="P113" t="s">
        <v>62</v>
      </c>
      <c r="Q113">
        <v>100</v>
      </c>
      <c r="X113">
        <v>0.011</v>
      </c>
      <c r="Y113">
        <v>191.61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18</v>
      </c>
      <c r="AG113">
        <v>0.0011</v>
      </c>
      <c r="AH113">
        <v>2</v>
      </c>
      <c r="AI113">
        <v>7856170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ROW(Source!A34)</f>
        <v>34</v>
      </c>
      <c r="B114">
        <v>7856175</v>
      </c>
      <c r="C114">
        <v>7856168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398</v>
      </c>
      <c r="J114" t="s">
        <v>399</v>
      </c>
      <c r="K114" t="s">
        <v>400</v>
      </c>
      <c r="L114">
        <v>1477</v>
      </c>
      <c r="N114">
        <v>1013</v>
      </c>
      <c r="O114" t="s">
        <v>169</v>
      </c>
      <c r="P114" t="s">
        <v>170</v>
      </c>
      <c r="Q114">
        <v>1</v>
      </c>
      <c r="X114">
        <v>0.005</v>
      </c>
      <c r="Y114">
        <v>1605.85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18</v>
      </c>
      <c r="AG114">
        <v>0.0005</v>
      </c>
      <c r="AH114">
        <v>2</v>
      </c>
      <c r="AI114">
        <v>7856171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ROW(Source!A34)</f>
        <v>34</v>
      </c>
      <c r="B115">
        <v>7856176</v>
      </c>
      <c r="C115">
        <v>7856168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292</v>
      </c>
      <c r="J115" t="s">
        <v>293</v>
      </c>
      <c r="K115" t="s">
        <v>294</v>
      </c>
      <c r="L115">
        <v>1346</v>
      </c>
      <c r="N115">
        <v>1009</v>
      </c>
      <c r="O115" t="s">
        <v>231</v>
      </c>
      <c r="P115" t="s">
        <v>231</v>
      </c>
      <c r="Q115">
        <v>1</v>
      </c>
      <c r="X115">
        <v>0.015</v>
      </c>
      <c r="Y115">
        <v>198.66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18</v>
      </c>
      <c r="AG115">
        <v>0.0015</v>
      </c>
      <c r="AH115">
        <v>2</v>
      </c>
      <c r="AI115">
        <v>7856172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ROW(Source!A35)</f>
        <v>35</v>
      </c>
      <c r="B116">
        <v>7856182</v>
      </c>
      <c r="C116">
        <v>7856177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401</v>
      </c>
      <c r="K116" t="s">
        <v>402</v>
      </c>
      <c r="L116">
        <v>1476</v>
      </c>
      <c r="N116">
        <v>1013</v>
      </c>
      <c r="O116" t="s">
        <v>222</v>
      </c>
      <c r="P116" t="s">
        <v>223</v>
      </c>
      <c r="Q116">
        <v>1</v>
      </c>
      <c r="X116">
        <v>0.5</v>
      </c>
      <c r="Y116">
        <v>0</v>
      </c>
      <c r="Z116">
        <v>0</v>
      </c>
      <c r="AA116">
        <v>0</v>
      </c>
      <c r="AB116">
        <v>9.76</v>
      </c>
      <c r="AC116">
        <v>0</v>
      </c>
      <c r="AD116">
        <v>1</v>
      </c>
      <c r="AE116">
        <v>1</v>
      </c>
      <c r="AG116">
        <v>0.5</v>
      </c>
      <c r="AH116">
        <v>2</v>
      </c>
      <c r="AI116">
        <v>7856178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ROW(Source!A35)</f>
        <v>35</v>
      </c>
      <c r="B117">
        <v>7856183</v>
      </c>
      <c r="C117">
        <v>7856177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242</v>
      </c>
      <c r="J117" t="s">
        <v>243</v>
      </c>
      <c r="K117" t="s">
        <v>244</v>
      </c>
      <c r="L117">
        <v>1348</v>
      </c>
      <c r="N117">
        <v>1009</v>
      </c>
      <c r="O117" t="s">
        <v>245</v>
      </c>
      <c r="P117" t="s">
        <v>245</v>
      </c>
      <c r="Q117">
        <v>1000</v>
      </c>
      <c r="X117">
        <v>5E-05</v>
      </c>
      <c r="Y117">
        <v>465.96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18</v>
      </c>
      <c r="AG117">
        <v>5E-06</v>
      </c>
      <c r="AH117">
        <v>2</v>
      </c>
      <c r="AI117">
        <v>7856179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ROW(Source!A35)</f>
        <v>35</v>
      </c>
      <c r="B118">
        <v>7856184</v>
      </c>
      <c r="C118">
        <v>7856177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403</v>
      </c>
      <c r="J118" t="s">
        <v>404</v>
      </c>
      <c r="K118" t="s">
        <v>405</v>
      </c>
      <c r="L118">
        <v>1348</v>
      </c>
      <c r="N118">
        <v>1009</v>
      </c>
      <c r="O118" t="s">
        <v>245</v>
      </c>
      <c r="P118" t="s">
        <v>245</v>
      </c>
      <c r="Q118">
        <v>1000</v>
      </c>
      <c r="X118">
        <v>1E-05</v>
      </c>
      <c r="Y118">
        <v>12507.54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18</v>
      </c>
      <c r="AG118">
        <v>1.0000000000000002E-06</v>
      </c>
      <c r="AH118">
        <v>2</v>
      </c>
      <c r="AI118">
        <v>7856180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ROW(Source!A35)</f>
        <v>35</v>
      </c>
      <c r="B119">
        <v>7856185</v>
      </c>
      <c r="C119">
        <v>7856177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406</v>
      </c>
      <c r="J119" t="s">
        <v>407</v>
      </c>
      <c r="K119" t="s">
        <v>408</v>
      </c>
      <c r="L119">
        <v>1348</v>
      </c>
      <c r="N119">
        <v>1009</v>
      </c>
      <c r="O119" t="s">
        <v>245</v>
      </c>
      <c r="P119" t="s">
        <v>245</v>
      </c>
      <c r="Q119">
        <v>1000</v>
      </c>
      <c r="X119">
        <v>1E-05</v>
      </c>
      <c r="Y119">
        <v>11545.42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18</v>
      </c>
      <c r="AG119">
        <v>1.0000000000000002E-06</v>
      </c>
      <c r="AH119">
        <v>2</v>
      </c>
      <c r="AI119">
        <v>7856181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ROW(Source!A41)</f>
        <v>41</v>
      </c>
      <c r="B120">
        <v>7856188</v>
      </c>
      <c r="C120">
        <v>7856186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393</v>
      </c>
      <c r="K120" t="s">
        <v>394</v>
      </c>
      <c r="L120">
        <v>1476</v>
      </c>
      <c r="N120">
        <v>1013</v>
      </c>
      <c r="O120" t="s">
        <v>222</v>
      </c>
      <c r="P120" t="s">
        <v>223</v>
      </c>
      <c r="Q120">
        <v>1</v>
      </c>
      <c r="X120">
        <v>9</v>
      </c>
      <c r="Y120">
        <v>0</v>
      </c>
      <c r="Z120">
        <v>0</v>
      </c>
      <c r="AA120">
        <v>0</v>
      </c>
      <c r="AB120">
        <v>9.07</v>
      </c>
      <c r="AC120">
        <v>0</v>
      </c>
      <c r="AD120">
        <v>1</v>
      </c>
      <c r="AE120">
        <v>1</v>
      </c>
      <c r="AG120">
        <v>9</v>
      </c>
      <c r="AH120">
        <v>2</v>
      </c>
      <c r="AI120">
        <v>7856187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ROW(Source!A42)</f>
        <v>42</v>
      </c>
      <c r="B121">
        <v>7856195</v>
      </c>
      <c r="C121">
        <v>7856189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409</v>
      </c>
      <c r="K121" t="s">
        <v>410</v>
      </c>
      <c r="L121">
        <v>1476</v>
      </c>
      <c r="N121">
        <v>1013</v>
      </c>
      <c r="O121" t="s">
        <v>222</v>
      </c>
      <c r="P121" t="s">
        <v>223</v>
      </c>
      <c r="Q121">
        <v>1</v>
      </c>
      <c r="X121">
        <v>6.4</v>
      </c>
      <c r="Y121">
        <v>0</v>
      </c>
      <c r="Z121">
        <v>0</v>
      </c>
      <c r="AA121">
        <v>0</v>
      </c>
      <c r="AB121">
        <v>13.82</v>
      </c>
      <c r="AC121">
        <v>0</v>
      </c>
      <c r="AD121">
        <v>1</v>
      </c>
      <c r="AE121">
        <v>1</v>
      </c>
      <c r="AG121">
        <v>6.4</v>
      </c>
      <c r="AH121">
        <v>2</v>
      </c>
      <c r="AI121">
        <v>7856190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ROW(Source!A42)</f>
        <v>42</v>
      </c>
      <c r="B122">
        <v>7856196</v>
      </c>
      <c r="C122">
        <v>7856189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411</v>
      </c>
      <c r="K122" t="s">
        <v>412</v>
      </c>
      <c r="L122">
        <v>1476</v>
      </c>
      <c r="N122">
        <v>1013</v>
      </c>
      <c r="O122" t="s">
        <v>222</v>
      </c>
      <c r="P122" t="s">
        <v>223</v>
      </c>
      <c r="Q122">
        <v>1</v>
      </c>
      <c r="X122">
        <v>25.6</v>
      </c>
      <c r="Y122">
        <v>0</v>
      </c>
      <c r="Z122">
        <v>0</v>
      </c>
      <c r="AA122">
        <v>0</v>
      </c>
      <c r="AB122">
        <v>14.66</v>
      </c>
      <c r="AC122">
        <v>0</v>
      </c>
      <c r="AD122">
        <v>1</v>
      </c>
      <c r="AE122">
        <v>1</v>
      </c>
      <c r="AG122">
        <v>25.6</v>
      </c>
      <c r="AH122">
        <v>2</v>
      </c>
      <c r="AI122">
        <v>7856191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ROW(Source!A42)</f>
        <v>42</v>
      </c>
      <c r="B123">
        <v>7856197</v>
      </c>
      <c r="C123">
        <v>7856189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413</v>
      </c>
      <c r="K123" t="s">
        <v>414</v>
      </c>
      <c r="L123">
        <v>1476</v>
      </c>
      <c r="N123">
        <v>1013</v>
      </c>
      <c r="O123" t="s">
        <v>222</v>
      </c>
      <c r="P123" t="s">
        <v>223</v>
      </c>
      <c r="Q123">
        <v>1</v>
      </c>
      <c r="X123">
        <v>57.6</v>
      </c>
      <c r="Y123">
        <v>0</v>
      </c>
      <c r="Z123">
        <v>0</v>
      </c>
      <c r="AA123">
        <v>0</v>
      </c>
      <c r="AB123">
        <v>14.26</v>
      </c>
      <c r="AC123">
        <v>0</v>
      </c>
      <c r="AD123">
        <v>1</v>
      </c>
      <c r="AE123">
        <v>1</v>
      </c>
      <c r="AG123">
        <v>57.6</v>
      </c>
      <c r="AH123">
        <v>2</v>
      </c>
      <c r="AI123">
        <v>7856192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ROW(Source!A42)</f>
        <v>42</v>
      </c>
      <c r="B124">
        <v>7856198</v>
      </c>
      <c r="C124">
        <v>7856189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415</v>
      </c>
      <c r="K124" t="s">
        <v>416</v>
      </c>
      <c r="L124">
        <v>1476</v>
      </c>
      <c r="N124">
        <v>1013</v>
      </c>
      <c r="O124" t="s">
        <v>222</v>
      </c>
      <c r="P124" t="s">
        <v>223</v>
      </c>
      <c r="Q124">
        <v>1</v>
      </c>
      <c r="X124">
        <v>25.6</v>
      </c>
      <c r="Y124">
        <v>0</v>
      </c>
      <c r="Z124">
        <v>0</v>
      </c>
      <c r="AA124">
        <v>0</v>
      </c>
      <c r="AB124">
        <v>13.37</v>
      </c>
      <c r="AC124">
        <v>0</v>
      </c>
      <c r="AD124">
        <v>1</v>
      </c>
      <c r="AE124">
        <v>1</v>
      </c>
      <c r="AG124">
        <v>25.6</v>
      </c>
      <c r="AH124">
        <v>2</v>
      </c>
      <c r="AI124">
        <v>7856193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ROW(Source!A42)</f>
        <v>42</v>
      </c>
      <c r="B125">
        <v>7856199</v>
      </c>
      <c r="C125">
        <v>7856189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417</v>
      </c>
      <c r="K125" t="s">
        <v>418</v>
      </c>
      <c r="L125">
        <v>1476</v>
      </c>
      <c r="N125">
        <v>1013</v>
      </c>
      <c r="O125" t="s">
        <v>222</v>
      </c>
      <c r="P125" t="s">
        <v>223</v>
      </c>
      <c r="Q125">
        <v>1</v>
      </c>
      <c r="X125">
        <v>12.8</v>
      </c>
      <c r="Y125">
        <v>0</v>
      </c>
      <c r="Z125">
        <v>0</v>
      </c>
      <c r="AA125">
        <v>0</v>
      </c>
      <c r="AB125">
        <v>18.1</v>
      </c>
      <c r="AC125">
        <v>0</v>
      </c>
      <c r="AD125">
        <v>1</v>
      </c>
      <c r="AE125">
        <v>1</v>
      </c>
      <c r="AG125">
        <v>12.8</v>
      </c>
      <c r="AH125">
        <v>2</v>
      </c>
      <c r="AI125">
        <v>7856194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2008-05-12T07:24:09Z</cp:lastPrinted>
  <dcterms:modified xsi:type="dcterms:W3CDTF">2008-05-12T07:24:46Z</dcterms:modified>
  <cp:category/>
  <cp:version/>
  <cp:contentType/>
  <cp:contentStatus/>
</cp:coreProperties>
</file>